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agbirch/Documents/aaaParish Council/Finance/Annual return Documents/2019-20/"/>
    </mc:Choice>
  </mc:AlternateContent>
  <xr:revisionPtr revIDLastSave="0" documentId="13_ncr:1_{79679FE9-FBEB-1744-BF86-6BA09412F018}" xr6:coauthVersionLast="46" xr6:coauthVersionMax="46" xr10:uidLastSave="{00000000-0000-0000-0000-000000000000}"/>
  <workbookProtection workbookAlgorithmName="SHA-512" workbookHashValue="djAm78YP5uqjVsfsSKp9zKZDeqY8rNAbCdrlY52zQHB1Ntz4FBCQaChxBgXeLbEVrBe2Cu1tVRUBOjTirH80/Q==" workbookSaltValue="s2BG9W8M+aCha9dMEEGwGg==" workbookSpinCount="100000" lockStructure="1"/>
  <bookViews>
    <workbookView xWindow="38360" yWindow="500" windowWidth="28800" windowHeight="17880" activeTab="9" xr2:uid="{EF328E6F-9CCF-444D-A76F-F626E7C71552}"/>
  </bookViews>
  <sheets>
    <sheet name="Int Audit" sheetId="17" r:id="rId1"/>
    <sheet name="Form" sheetId="3" r:id="rId2"/>
    <sheet name="Box 2" sheetId="4" r:id="rId3"/>
    <sheet name="Box 3" sheetId="5" r:id="rId4"/>
    <sheet name="Box 4" sheetId="6" r:id="rId5"/>
    <sheet name="Box 6" sheetId="7" r:id="rId6"/>
    <sheet name="Box 7 &amp; 8" sheetId="16" r:id="rId7"/>
    <sheet name="Box 9" sheetId="8" r:id="rId8"/>
    <sheet name="Box 5 &amp; 10" sheetId="9" r:id="rId9"/>
    <sheet name="Bank Rec" sheetId="14" r:id="rId10"/>
  </sheets>
  <definedNames>
    <definedName name="_xlnm._FilterDatabase" localSheetId="0" hidden="1">'Int Audit'!$A$1:$Q$181</definedName>
    <definedName name="_xlnm.Print_Area" localSheetId="9">'Bank Rec'!$B$1:$E$44</definedName>
    <definedName name="_xlnm.Print_Titles" localSheetId="0">'Int Audit'!$1:$1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6" l="1"/>
  <c r="D13" i="5"/>
  <c r="D15" i="7" l="1"/>
  <c r="D10" i="7"/>
  <c r="D17" i="7"/>
  <c r="D7" i="8" l="1"/>
  <c r="E16" i="16"/>
  <c r="E7" i="16"/>
  <c r="E3" i="16"/>
  <c r="E18" i="16" s="1"/>
  <c r="E21" i="7"/>
  <c r="D13" i="7"/>
  <c r="D20" i="7"/>
  <c r="D18" i="7"/>
  <c r="D16" i="7"/>
  <c r="D14" i="7"/>
  <c r="D12" i="7"/>
  <c r="C9" i="6"/>
  <c r="D8" i="6"/>
  <c r="C15" i="5"/>
  <c r="D14" i="5"/>
  <c r="E14" i="5" s="1"/>
  <c r="D10" i="5"/>
  <c r="D9" i="5"/>
  <c r="D7" i="5"/>
  <c r="D186" i="17"/>
  <c r="D9" i="6" l="1"/>
  <c r="D15" i="5"/>
  <c r="D195" i="17"/>
  <c r="D199" i="17" s="1"/>
  <c r="D24" i="14"/>
  <c r="L202" i="17"/>
  <c r="L209" i="17" s="1"/>
  <c r="M209" i="17"/>
  <c r="K209" i="17"/>
  <c r="L37" i="17" l="1"/>
  <c r="L156" i="17" s="1"/>
  <c r="L176" i="17" s="1"/>
  <c r="M26" i="17"/>
  <c r="M25" i="17"/>
  <c r="M24" i="17"/>
  <c r="M23" i="17"/>
  <c r="J156" i="17"/>
  <c r="J176" i="17" s="1"/>
  <c r="K156" i="17"/>
  <c r="K176" i="17" s="1"/>
  <c r="N156" i="17"/>
  <c r="H156" i="17"/>
  <c r="H176" i="17" s="1"/>
  <c r="I37" i="17"/>
  <c r="I26" i="17"/>
  <c r="I25" i="17"/>
  <c r="I24" i="17"/>
  <c r="I23" i="17"/>
  <c r="N176" i="17" l="1"/>
  <c r="N195" i="17" s="1"/>
  <c r="E7" i="9"/>
  <c r="L195" i="17"/>
  <c r="K195" i="17"/>
  <c r="J195" i="17"/>
  <c r="D7" i="4" s="1"/>
  <c r="I156" i="17"/>
  <c r="I176" i="17" s="1"/>
  <c r="M156" i="17"/>
  <c r="D42" i="14"/>
  <c r="E42" i="14"/>
  <c r="D11" i="7" l="1"/>
  <c r="D22" i="7" s="1"/>
  <c r="M176" i="17"/>
  <c r="M195" i="17" s="1"/>
  <c r="P195" i="17" s="1"/>
  <c r="P196" i="17" s="1"/>
  <c r="O156" i="17"/>
  <c r="P156" i="17" s="1"/>
  <c r="E22" i="16"/>
  <c r="D19" i="14"/>
  <c r="O176" i="17" l="1"/>
  <c r="D24" i="3"/>
  <c r="D22" i="3"/>
  <c r="D20" i="3"/>
  <c r="E8" i="9"/>
  <c r="D9" i="8"/>
  <c r="E8" i="7"/>
  <c r="E8" i="5"/>
  <c r="E11" i="5"/>
  <c r="E12" i="5"/>
  <c r="E41" i="14" l="1"/>
  <c r="E44" i="14" s="1"/>
  <c r="D41" i="14"/>
  <c r="D44" i="14" s="1"/>
  <c r="D26" i="14" l="1"/>
  <c r="E13" i="5" l="1"/>
  <c r="E10" i="5"/>
  <c r="E9" i="5"/>
  <c r="E8" i="6" l="1"/>
  <c r="E13" i="7"/>
  <c r="E14" i="7" l="1"/>
  <c r="D8" i="4"/>
  <c r="C8" i="3" s="1"/>
  <c r="E7" i="5" l="1"/>
  <c r="E15" i="5" s="1"/>
  <c r="E7" i="4"/>
  <c r="E8" i="4" s="1"/>
  <c r="C9" i="7"/>
  <c r="E9" i="7" s="1"/>
  <c r="D8" i="9"/>
  <c r="D11" i="9" s="1"/>
  <c r="D7" i="9"/>
  <c r="C7" i="8"/>
  <c r="C20" i="7"/>
  <c r="C19" i="7"/>
  <c r="E19" i="7" s="1"/>
  <c r="C18" i="7"/>
  <c r="E18" i="7" s="1"/>
  <c r="C17" i="7"/>
  <c r="C15" i="7"/>
  <c r="E15" i="7" s="1"/>
  <c r="C12" i="7"/>
  <c r="E12" i="7" s="1"/>
  <c r="C11" i="7"/>
  <c r="E11" i="7" s="1"/>
  <c r="C10" i="7"/>
  <c r="C7" i="7"/>
  <c r="E7" i="7" s="1"/>
  <c r="C8" i="4"/>
  <c r="E24" i="3"/>
  <c r="E22" i="3"/>
  <c r="E20" i="3"/>
  <c r="D10" i="3"/>
  <c r="E10" i="3" s="1"/>
  <c r="D8" i="3"/>
  <c r="E8" i="3" s="1"/>
  <c r="D6" i="3"/>
  <c r="E6" i="3" s="1"/>
  <c r="C9" i="8" l="1"/>
  <c r="E9" i="8" s="1"/>
  <c r="E7" i="8"/>
  <c r="C22" i="7"/>
  <c r="E10" i="7"/>
  <c r="E7" i="6"/>
  <c r="E9" i="6" s="1"/>
  <c r="D12" i="3" l="1"/>
  <c r="E12" i="3" s="1"/>
  <c r="E16" i="7"/>
  <c r="E17" i="7" l="1"/>
  <c r="C14" i="3"/>
  <c r="E11" i="9"/>
  <c r="E20" i="7"/>
  <c r="D14" i="3" l="1"/>
  <c r="E14" i="3" s="1"/>
  <c r="D16" i="3"/>
  <c r="E16" i="3" s="1"/>
  <c r="C18" i="3" l="1"/>
  <c r="D18" i="3" s="1"/>
  <c r="E18" i="3" s="1"/>
  <c r="E2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tc={235E5501-0A8C-46A0-BD3D-269DD8A933A4}</author>
    <author>Microsoft Office User</author>
  </authors>
  <commentList>
    <comment ref="C19" authorId="0" shapeId="0" xr:uid="{235E5501-0A8C-46A0-BD3D-269DD8A933A4}">
      <text>
        <r>
          <rPr>
            <sz val="11"/>
            <color rgb="FF000000"/>
            <rFont val="Calibri"/>
            <family val="2"/>
          </rPr>
          <t xml:space="preserve">[Threaded comment]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Comment:
</t>
        </r>
        <r>
          <rPr>
            <sz val="11"/>
            <color rgb="FF000000"/>
            <rFont val="Calibri"/>
            <family val="2"/>
          </rPr>
          <t xml:space="preserve">    Basic pay is £298.20
</t>
        </r>
        <r>
          <rPr>
            <sz val="11"/>
            <color rgb="FF000000"/>
            <rFont val="Calibri"/>
            <family val="2"/>
          </rPr>
          <t xml:space="preserve">O/t for March was £297.30
</t>
        </r>
        <r>
          <rPr>
            <sz val="11"/>
            <color rgb="FF000000"/>
            <rFont val="Calibri"/>
            <family val="2"/>
          </rPr>
          <t>Check that expenses haven't already been accounted for in 18/19 accounts</t>
        </r>
      </text>
    </comment>
    <comment ref="C33" authorId="1" shapeId="0" xr:uid="{8F29B27C-D254-46D8-9D30-FEB308AFC6E1}">
      <text>
        <r>
          <rPr>
            <b/>
            <sz val="10"/>
            <color rgb="FF000000"/>
            <rFont val="Tahoma"/>
            <family val="2"/>
          </rPr>
          <t>DD Failed paid BACS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34" authorId="1" shapeId="0" xr:uid="{16C3564C-BF97-4A91-962D-BF30CC00F052}">
      <text>
        <r>
          <rPr>
            <b/>
            <sz val="10"/>
            <color rgb="FF000000"/>
            <rFont val="Tahoma"/>
            <family val="2"/>
          </rPr>
          <t xml:space="preserve">Original cq for 18/19 not cashed. Annual grant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51" authorId="1" shapeId="0" xr:uid="{D76E092A-31E4-47C1-ABDD-DEBF6CB34B11}">
      <text>
        <r>
          <rPr>
            <b/>
            <sz val="10"/>
            <color rgb="FF000000"/>
            <rFont val="Tahoma"/>
            <family val="2"/>
          </rPr>
          <t>Annual grant - no invoice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55" authorId="1" shapeId="0" xr:uid="{55AACB0A-7685-48DA-B8D8-5B124AC980A3}">
      <text>
        <r>
          <rPr>
            <sz val="10"/>
            <color rgb="FF000000"/>
            <rFont val="Tahoma"/>
            <family val="2"/>
          </rPr>
          <t xml:space="preserve">Paid by donation
</t>
        </r>
        <r>
          <rPr>
            <sz val="10"/>
            <color rgb="FF000000"/>
            <rFont val="Tahoma"/>
            <family val="2"/>
          </rPr>
          <t>exc VAT</t>
        </r>
      </text>
    </comment>
    <comment ref="B95" authorId="1" shapeId="0" xr:uid="{2B4276F0-E888-4A29-8C6F-15DE7720C04F}">
      <text>
        <r>
          <rPr>
            <b/>
            <sz val="10"/>
            <color rgb="FF000000"/>
            <rFont val="Tahoma"/>
            <family val="2"/>
          </rPr>
          <t xml:space="preserve">2 Payments £125 + £25VAT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96" authorId="1" shapeId="0" xr:uid="{EBE5022B-9C36-4C12-83A8-FC3676D11DBE}">
      <text>
        <r>
          <rPr>
            <b/>
            <sz val="10"/>
            <color rgb="FF000000"/>
            <rFont val="Tahoma"/>
            <family val="2"/>
          </rPr>
          <t>DD failed Paid BACS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174" authorId="1" shapeId="0" xr:uid="{557D9A25-5E92-4D5A-97E7-44291E75E496}">
      <text>
        <r>
          <rPr>
            <b/>
            <sz val="10"/>
            <color rgb="FF000000"/>
            <rFont val="Tahoma"/>
            <family val="2"/>
          </rPr>
          <t xml:space="preserve">Insurers underpaid by £20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185" authorId="1" shapeId="0" xr:uid="{2D8B99C9-85BA-DF4F-87B8-2DB519E3674D}">
      <text>
        <r>
          <rPr>
            <b/>
            <sz val="10"/>
            <color rgb="FF000000"/>
            <rFont val="Tahoma"/>
            <family val="2"/>
          </rPr>
          <t xml:space="preserve">JC cheque &amp; MB pay Mar19. £125.59 &amp; £407.01(Mar O/T &amp; Exp)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M186" authorId="1" shapeId="0" xr:uid="{A9973DE6-7828-D647-B5F3-74C9C5B305F4}">
      <text>
        <r>
          <rPr>
            <b/>
            <sz val="10"/>
            <color rgb="FF000000"/>
            <rFont val="Tahoma"/>
            <family val="2"/>
          </rPr>
          <t>Estimate for Hall hire. Actual was £700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K189" authorId="1" shapeId="0" xr:uid="{A94FAECF-9892-2849-9AE3-FA476BBC1254}">
      <text>
        <r>
          <rPr>
            <b/>
            <sz val="10"/>
            <color rgb="FF000000"/>
            <rFont val="Tahoma"/>
            <family val="2"/>
          </rPr>
          <t xml:space="preserve">Estimate for VAT126.
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<sst xmlns="http://schemas.openxmlformats.org/spreadsheetml/2006/main" count="961" uniqueCount="404">
  <si>
    <t>INC01</t>
  </si>
  <si>
    <t>INC02</t>
  </si>
  <si>
    <t>INC03</t>
  </si>
  <si>
    <t>INC04</t>
  </si>
  <si>
    <t>ADMIN01</t>
  </si>
  <si>
    <t>ADMIN02</t>
  </si>
  <si>
    <t>ADMIN03</t>
  </si>
  <si>
    <t>ADMIN04</t>
  </si>
  <si>
    <t>Office expenses</t>
  </si>
  <si>
    <t>ADMIN05</t>
  </si>
  <si>
    <t>Insurance</t>
  </si>
  <si>
    <t>ADMIN06</t>
  </si>
  <si>
    <t>ADMIN08</t>
  </si>
  <si>
    <t>Training</t>
  </si>
  <si>
    <t>SUBS01</t>
  </si>
  <si>
    <t>SSALC</t>
  </si>
  <si>
    <t>SUBS02</t>
  </si>
  <si>
    <t>SUBS03</t>
  </si>
  <si>
    <t>SLCC</t>
  </si>
  <si>
    <t>SUBS04</t>
  </si>
  <si>
    <t>LEGAL01</t>
  </si>
  <si>
    <t>COMMS01</t>
  </si>
  <si>
    <t>COMMS02</t>
  </si>
  <si>
    <t>MH01</t>
  </si>
  <si>
    <t>MH02</t>
  </si>
  <si>
    <t>ALL01</t>
  </si>
  <si>
    <t>Allotment rent</t>
  </si>
  <si>
    <t>ALL02</t>
  </si>
  <si>
    <t>ALL04</t>
  </si>
  <si>
    <t>CH01</t>
  </si>
  <si>
    <t>CH02</t>
  </si>
  <si>
    <t>GM01</t>
  </si>
  <si>
    <t>GM02</t>
  </si>
  <si>
    <t>GM03</t>
  </si>
  <si>
    <t>GM04</t>
  </si>
  <si>
    <t>GM05</t>
  </si>
  <si>
    <t>GM06</t>
  </si>
  <si>
    <t>GM07</t>
  </si>
  <si>
    <t>GM09</t>
  </si>
  <si>
    <t>CAP03</t>
  </si>
  <si>
    <t>ICO</t>
  </si>
  <si>
    <t>DATE</t>
  </si>
  <si>
    <t>Ref No</t>
  </si>
  <si>
    <t>VAT ref</t>
  </si>
  <si>
    <t>Budget Ref</t>
  </si>
  <si>
    <t>Income</t>
  </si>
  <si>
    <t>Expenditure</t>
  </si>
  <si>
    <t>HMRC</t>
  </si>
  <si>
    <t>Enplan</t>
  </si>
  <si>
    <t>Chichester District Council</t>
  </si>
  <si>
    <t>Jane Crawford</t>
  </si>
  <si>
    <t>Caroline Brown</t>
  </si>
  <si>
    <t>Electrician (defib)</t>
  </si>
  <si>
    <t>WSALC</t>
  </si>
  <si>
    <t>CDC</t>
  </si>
  <si>
    <t>Precept</t>
  </si>
  <si>
    <t>Ruth Cooper</t>
  </si>
  <si>
    <t>Wildflowers</t>
  </si>
  <si>
    <t>VAT repayment (18/19)</t>
  </si>
  <si>
    <t>Catherine Myres</t>
  </si>
  <si>
    <t>SDNPA</t>
  </si>
  <si>
    <t>Morag Birch</t>
  </si>
  <si>
    <t>March exp</t>
  </si>
  <si>
    <t>2018/19</t>
  </si>
  <si>
    <t xml:space="preserve">Morag Birch </t>
  </si>
  <si>
    <t>Paid in</t>
  </si>
  <si>
    <t>Book purchase</t>
  </si>
  <si>
    <t>RP Gardening</t>
  </si>
  <si>
    <t>Grasscutting - Stedham</t>
  </si>
  <si>
    <t>Grasscutting - Iping</t>
  </si>
  <si>
    <t>Grasscutting - CV</t>
  </si>
  <si>
    <t>Grasscutting - Rec</t>
  </si>
  <si>
    <t>Groundwork UK</t>
  </si>
  <si>
    <t>LCR Mag Sub</t>
  </si>
  <si>
    <t>PWLB</t>
  </si>
  <si>
    <t>Loan repayment</t>
  </si>
  <si>
    <t>Stedham Sports Assoc</t>
  </si>
  <si>
    <t>18/19 Grant</t>
  </si>
  <si>
    <t>chq 0009</t>
  </si>
  <si>
    <t xml:space="preserve">HMRC </t>
  </si>
  <si>
    <t>Elections - Stedham</t>
  </si>
  <si>
    <t>inv 100205584</t>
  </si>
  <si>
    <t>Elections - Iping</t>
  </si>
  <si>
    <t>inv 100205593</t>
  </si>
  <si>
    <t>in 1164</t>
  </si>
  <si>
    <t>SIPC179</t>
  </si>
  <si>
    <t>18/19 Hire of hall</t>
  </si>
  <si>
    <t>Goodale Mardle</t>
  </si>
  <si>
    <t>Midhurst Community Bus</t>
  </si>
  <si>
    <t>Wealden Benches</t>
  </si>
  <si>
    <t>inv 20591</t>
  </si>
  <si>
    <t>Chair's Networking date</t>
  </si>
  <si>
    <t>inv 13411</t>
  </si>
  <si>
    <t>in 1178</t>
  </si>
  <si>
    <t>SIPC180</t>
  </si>
  <si>
    <t>Councillor's briefing</t>
  </si>
  <si>
    <t>Business Stream</t>
  </si>
  <si>
    <t>CV Allotment water</t>
  </si>
  <si>
    <t>Harry Stebbing Workshop</t>
  </si>
  <si>
    <t>Noticeboard doors etc</t>
  </si>
  <si>
    <t>Datacenta</t>
  </si>
  <si>
    <t>inv 1190</t>
  </si>
  <si>
    <t>Stedham Parish Council</t>
  </si>
  <si>
    <t>Section 1</t>
  </si>
  <si>
    <t xml:space="preserve">Variance </t>
  </si>
  <si>
    <t>explain variances over 15% (if more than £500)</t>
  </si>
  <si>
    <t>£</t>
  </si>
  <si>
    <t>%</t>
  </si>
  <si>
    <t>boxes 2/3/4/5/6/9/10</t>
  </si>
  <si>
    <t>Box 1</t>
  </si>
  <si>
    <t>Balances b/f</t>
  </si>
  <si>
    <t>Box 2</t>
  </si>
  <si>
    <t>Box 3</t>
  </si>
  <si>
    <t>Other receipts</t>
  </si>
  <si>
    <t>Box 4</t>
  </si>
  <si>
    <t>Staff costs</t>
  </si>
  <si>
    <t>Box 5</t>
  </si>
  <si>
    <t>Box 6</t>
  </si>
  <si>
    <t>Other payments</t>
  </si>
  <si>
    <t>Box 7</t>
  </si>
  <si>
    <t>Balances c/f</t>
  </si>
  <si>
    <t>Box 8</t>
  </si>
  <si>
    <t xml:space="preserve">Total cash </t>
  </si>
  <si>
    <t>Box 9</t>
  </si>
  <si>
    <t>Fixed assets</t>
  </si>
  <si>
    <t>Box 10</t>
  </si>
  <si>
    <t>Total borrowing</t>
  </si>
  <si>
    <t>explanation of variance</t>
  </si>
  <si>
    <t>2019/20</t>
  </si>
  <si>
    <t>Difference</t>
  </si>
  <si>
    <t xml:space="preserve">Box 3 </t>
  </si>
  <si>
    <t>Neighbourhood Plan Grant</t>
  </si>
  <si>
    <t>Interest</t>
  </si>
  <si>
    <t>VAT</t>
  </si>
  <si>
    <t>Neigbourhood Plan Costs</t>
  </si>
  <si>
    <t xml:space="preserve">Operation watershed work </t>
  </si>
  <si>
    <t xml:space="preserve">Minerals </t>
  </si>
  <si>
    <t>Tribunal cost</t>
  </si>
  <si>
    <t>Audit</t>
  </si>
  <si>
    <t>Hall hire</t>
  </si>
  <si>
    <t>Election costs</t>
  </si>
  <si>
    <t>Grounds/property maintenance</t>
  </si>
  <si>
    <t>Playgrounds management</t>
  </si>
  <si>
    <t>Defibrillator</t>
  </si>
  <si>
    <t>Grants</t>
  </si>
  <si>
    <t>Defribrilator purchase</t>
  </si>
  <si>
    <t>less interest</t>
  </si>
  <si>
    <t>Captial repaid during current year</t>
  </si>
  <si>
    <t>Reconciliation of Box 7 and Box 8 on Annual Return</t>
  </si>
  <si>
    <t>Net funds</t>
  </si>
  <si>
    <t>Less debtors</t>
  </si>
  <si>
    <t>Plus Creditors</t>
  </si>
  <si>
    <t>Precept 2019_20/2</t>
  </si>
  <si>
    <t>Playsafe</t>
  </si>
  <si>
    <t>Annual Inspection 2019</t>
  </si>
  <si>
    <t>Inv 6681</t>
  </si>
  <si>
    <t>Inv 220828</t>
  </si>
  <si>
    <t>WSCC</t>
  </si>
  <si>
    <t>CV allotment &amp; Playground Rent</t>
  </si>
  <si>
    <t>CV allotment  Rent</t>
  </si>
  <si>
    <t>Data Fee</t>
  </si>
  <si>
    <t>Direct Debit</t>
  </si>
  <si>
    <t>COMMS03</t>
  </si>
  <si>
    <t>Allotment Mower Repair</t>
  </si>
  <si>
    <t>Gardening Machinery Centre</t>
  </si>
  <si>
    <t>Original 10 Email Accounts</t>
  </si>
  <si>
    <t>Cil Grant 28/04/2019</t>
  </si>
  <si>
    <t>CIL Grant October 2019</t>
  </si>
  <si>
    <t>NHB Grant 2020</t>
  </si>
  <si>
    <t>AID Training &amp; Operations</t>
  </si>
  <si>
    <t>Additional 10 Email Accounts</t>
  </si>
  <si>
    <t>Domain Renewal(Biennial)</t>
  </si>
  <si>
    <t>Loan Repayment</t>
  </si>
  <si>
    <t>Paid In</t>
  </si>
  <si>
    <t>Donation for bench</t>
  </si>
  <si>
    <t>Payee</t>
  </si>
  <si>
    <t>Item</t>
  </si>
  <si>
    <t>xxxx</t>
  </si>
  <si>
    <t>Oct Pay &amp; Sep Mileage</t>
  </si>
  <si>
    <t>Replacement Bench</t>
  </si>
  <si>
    <t>2 x AED Instructors Course</t>
  </si>
  <si>
    <t>inv 12957</t>
  </si>
  <si>
    <t>inv 68717</t>
  </si>
  <si>
    <t>SIPC Membership</t>
  </si>
  <si>
    <t>inv 13490</t>
  </si>
  <si>
    <t>Inv 13322</t>
  </si>
  <si>
    <t>inv 29225</t>
  </si>
  <si>
    <t>inv 1218</t>
  </si>
  <si>
    <t>Wild Flower Purchase</t>
  </si>
  <si>
    <t>ON117216, 1000074526</t>
  </si>
  <si>
    <t>Arun District Council</t>
  </si>
  <si>
    <t>Emergency Contact Printing</t>
  </si>
  <si>
    <t>inv 8133242241</t>
  </si>
  <si>
    <t>Datacenta/e-mango</t>
  </si>
  <si>
    <t>Annual Service Charge</t>
  </si>
  <si>
    <t>inv 29437</t>
  </si>
  <si>
    <t>inv 29355</t>
  </si>
  <si>
    <t>inv 29400</t>
  </si>
  <si>
    <t>Stedham Memorial Hall</t>
  </si>
  <si>
    <t>inv 8001401543</t>
  </si>
  <si>
    <t>inv 1204</t>
  </si>
  <si>
    <t>Annual maintenance</t>
  </si>
  <si>
    <t>inv 6769</t>
  </si>
  <si>
    <t>Clerk:Nov Pay</t>
  </si>
  <si>
    <t>Clerk:Oct Exp</t>
  </si>
  <si>
    <t>RFO:Oct/Nov Pay</t>
  </si>
  <si>
    <t>Clerk:Nov Pay + Oct Mileage</t>
  </si>
  <si>
    <t>Paper Copy</t>
  </si>
  <si>
    <t>y</t>
  </si>
  <si>
    <t>SD031820</t>
  </si>
  <si>
    <t>NHB 38/19</t>
  </si>
  <si>
    <t>PW490126</t>
  </si>
  <si>
    <t>VAT Repayment to 300919</t>
  </si>
  <si>
    <t>VAT Claimed 300919</t>
  </si>
  <si>
    <t>Clerk:Nov Exp</t>
  </si>
  <si>
    <t>inv 1235</t>
  </si>
  <si>
    <t>Clerk:Dec Pay</t>
  </si>
  <si>
    <t>Clerk:Dec Pay + Nov Mileage</t>
  </si>
  <si>
    <t>RFO:Dec Pay</t>
  </si>
  <si>
    <t>Native hedging</t>
  </si>
  <si>
    <t>inv 140162</t>
  </si>
  <si>
    <t>inv 1251</t>
  </si>
  <si>
    <t>VAT126 SEP19 - JAN20</t>
  </si>
  <si>
    <t>Parish Online Annual Subscription</t>
  </si>
  <si>
    <t>Zurich Insurance</t>
  </si>
  <si>
    <t>Annual premium</t>
  </si>
  <si>
    <t>Inv 42008845</t>
  </si>
  <si>
    <t>Clerk:Jan Pay</t>
  </si>
  <si>
    <t>Clerk:Jan Pay + Dec Mileage</t>
  </si>
  <si>
    <t>Clerk:Dec Exp</t>
  </si>
  <si>
    <t>RFO:Jan Pay</t>
  </si>
  <si>
    <t>Clerk:Jan Overtime</t>
  </si>
  <si>
    <t>Mulberry &amp; Co</t>
  </si>
  <si>
    <t>Year End Finance Training</t>
  </si>
  <si>
    <t>inv 1262</t>
  </si>
  <si>
    <t>MP Harridge</t>
  </si>
  <si>
    <t>Shed for Emergency Equipment</t>
  </si>
  <si>
    <t>A Hollingshead</t>
  </si>
  <si>
    <t>Padlock Emergency Equipment  Shed</t>
  </si>
  <si>
    <t>R Fitter</t>
  </si>
  <si>
    <t>Tree Survey</t>
  </si>
  <si>
    <t>SIPC</t>
  </si>
  <si>
    <t>VAT126 Claim</t>
  </si>
  <si>
    <t>NPG-10020</t>
  </si>
  <si>
    <t>inv 00008099</t>
  </si>
  <si>
    <t>OS405</t>
  </si>
  <si>
    <t>525 08058</t>
  </si>
  <si>
    <t>n</t>
  </si>
  <si>
    <t>Councillor Briefing 10th March 2020</t>
  </si>
  <si>
    <t>inv 1280</t>
  </si>
  <si>
    <t>Bin Collection</t>
  </si>
  <si>
    <t>Clerk: Feb Pay</t>
  </si>
  <si>
    <t>Clerk: Feb Pay + Jan_Feb Mileage</t>
  </si>
  <si>
    <t>Clerk: Feb Overtime</t>
  </si>
  <si>
    <t>Clerk: Jan_Feb Exp</t>
  </si>
  <si>
    <t>RFO: Feb Pay</t>
  </si>
  <si>
    <t>Clerk: Mar Pay</t>
  </si>
  <si>
    <t>Clerk: Mar Pay + Mar Mileage</t>
  </si>
  <si>
    <t>RFO: Mar Pay</t>
  </si>
  <si>
    <t>April Pay</t>
  </si>
  <si>
    <t>Mar O/T</t>
  </si>
  <si>
    <t>Mar Pay + Feb O/T</t>
  </si>
  <si>
    <t xml:space="preserve">Apr Pay + Mar O/T </t>
  </si>
  <si>
    <t>March Pay/Feb ot/Feb Exp</t>
  </si>
  <si>
    <t>May Pay</t>
  </si>
  <si>
    <t>May Pay + Apr Exp</t>
  </si>
  <si>
    <t>Void</t>
  </si>
  <si>
    <t>Jun Pay</t>
  </si>
  <si>
    <t>May Exp</t>
  </si>
  <si>
    <t>Jun Exp</t>
  </si>
  <si>
    <t>Jul Pay</t>
  </si>
  <si>
    <t>Jul Exp</t>
  </si>
  <si>
    <t>Aug Pay + Jul Mileage</t>
  </si>
  <si>
    <t>Aug Exp</t>
  </si>
  <si>
    <t>Sep Pay</t>
  </si>
  <si>
    <t>Oct Pay</t>
  </si>
  <si>
    <t>Membership 01/05/19-30/04/20</t>
  </si>
  <si>
    <t>SK Electrical</t>
  </si>
  <si>
    <t>S3024</t>
  </si>
  <si>
    <t>Bin Emptying</t>
  </si>
  <si>
    <t>18/19 Budget</t>
  </si>
  <si>
    <t>Return of unspent grant</t>
  </si>
  <si>
    <t>Moore</t>
  </si>
  <si>
    <t>External Audit 2018_19</t>
  </si>
  <si>
    <t>18/1889001</t>
  </si>
  <si>
    <t>Y</t>
  </si>
  <si>
    <t>TRBNLAWD</t>
  </si>
  <si>
    <t>Olia Mitskevich</t>
  </si>
  <si>
    <t>inv 1087</t>
  </si>
  <si>
    <t>L Petrie</t>
  </si>
  <si>
    <t>Precept 2020-21</t>
  </si>
  <si>
    <t>STEDHAM WITH IPING PARISH COUNCIL</t>
  </si>
  <si>
    <t>BANK RECONCILIATION</t>
  </si>
  <si>
    <t>Prepared by Morag Birch Clerk &amp; Responsible Finance Officer April 2020</t>
  </si>
  <si>
    <t>Financial Year Ending 31st March 2020</t>
  </si>
  <si>
    <t>Lloyds Current Account</t>
  </si>
  <si>
    <t>Less Uncleared Payments at 31st March 2020</t>
  </si>
  <si>
    <t>Balance as per Bank Statement 31st March 2020</t>
  </si>
  <si>
    <t>Cash Book</t>
  </si>
  <si>
    <t>Less: Payments in the year</t>
  </si>
  <si>
    <t>Paid Out</t>
  </si>
  <si>
    <t>Closing balance as per Cash Book</t>
  </si>
  <si>
    <t>Annual Subscription 2020-21</t>
  </si>
  <si>
    <t>Tribunal Expenses 16-18 Mar 2020</t>
  </si>
  <si>
    <t>Payment - Tribunal Award (Mar20)</t>
  </si>
  <si>
    <t>Insurance Payment - Tribunal Award (Mar20)</t>
  </si>
  <si>
    <t>Opening Balance 1st April 2019</t>
  </si>
  <si>
    <t>VAT126 FEB20 - MAR20</t>
  </si>
  <si>
    <t>VAT126</t>
  </si>
  <si>
    <t>(Submitted 25/04/20)</t>
  </si>
  <si>
    <t>Add Income for 2019/20 but not cleared</t>
  </si>
  <si>
    <t>Net Balance as at 31st March 2020</t>
  </si>
  <si>
    <t>Add: Receipts in the year</t>
  </si>
  <si>
    <t>SIPC178</t>
  </si>
  <si>
    <t>SIPC177</t>
  </si>
  <si>
    <t>April19 Wages</t>
  </si>
  <si>
    <t>May19 Wages</t>
  </si>
  <si>
    <t>June19 Wages</t>
  </si>
  <si>
    <t>July19 Wages</t>
  </si>
  <si>
    <t>Net £</t>
  </si>
  <si>
    <t>Minerals Plan(Residnets' Protected Funds)</t>
  </si>
  <si>
    <t>Minerals Funds transferred to Residents Group</t>
  </si>
  <si>
    <t>Increased Rent</t>
  </si>
  <si>
    <t>Neighbourhood Plan complete</t>
  </si>
  <si>
    <t>Staff(Clerk) salary including overtime</t>
  </si>
  <si>
    <t>HMRC(Tax Mnth 1 2020-21)</t>
  </si>
  <si>
    <t>Morag Birch(Tax Mnth 1 2020-21)</t>
  </si>
  <si>
    <t>Clerk: MarExp+ Mileage(Attend Tribunal)</t>
  </si>
  <si>
    <t>Precept 2019_20/1</t>
  </si>
  <si>
    <t>Donations/Gifts</t>
  </si>
  <si>
    <t>Insurance Claim - Legal Costs</t>
  </si>
  <si>
    <t xml:space="preserve"> </t>
  </si>
  <si>
    <t>RFO (Apr19 to Sep19)</t>
  </si>
  <si>
    <t>NP completed</t>
  </si>
  <si>
    <t>Project completed</t>
  </si>
  <si>
    <t>Minerals account transferred to Residents Group</t>
  </si>
  <si>
    <t>Self employed RFO</t>
  </si>
  <si>
    <t>Amount outstanding at 31/03/20</t>
  </si>
  <si>
    <t>PWLB Loan</t>
  </si>
  <si>
    <t>See explanations Box 6</t>
  </si>
  <si>
    <t>Reduction due to staff changes/reduced rates</t>
  </si>
  <si>
    <t>Response to Subject Access Request led to increased print costs.</t>
  </si>
  <si>
    <t>See explanations Box 4</t>
  </si>
  <si>
    <t>See explanations Box 9</t>
  </si>
  <si>
    <t xml:space="preserve">Included £10k contingency to cover possible legal costs </t>
  </si>
  <si>
    <t>See explanations Box 2</t>
  </si>
  <si>
    <t>See explanations Box 3</t>
  </si>
  <si>
    <t xml:space="preserve">Stedham History Book, Replacement bench - (Defibrillator purchased 2018/19) </t>
  </si>
  <si>
    <t>General administration, subscriptions, insurance, Website, Email Accounts, Data management</t>
  </si>
  <si>
    <t>6 new Councillors, new Chair &amp; AED instructor training</t>
  </si>
  <si>
    <t>Less as not election year</t>
  </si>
  <si>
    <t>2782149/8</t>
  </si>
  <si>
    <t>CV Allotment water (Inv date 310320)</t>
  </si>
  <si>
    <t>Net Funds</t>
  </si>
  <si>
    <t>Less Debtors</t>
  </si>
  <si>
    <t>Bank balance per Reconciliation</t>
  </si>
  <si>
    <t>Delta</t>
  </si>
  <si>
    <t>PWLB Hall loan repaid during year-total</t>
  </si>
  <si>
    <t>Hire of hall 2019-20</t>
  </si>
  <si>
    <t>SIPC0420</t>
  </si>
  <si>
    <t>UKMail</t>
  </si>
  <si>
    <t>Covid-19 letter to Parish</t>
  </si>
  <si>
    <t>SLCC Annual Subscription</t>
  </si>
  <si>
    <t>MEM229449</t>
  </si>
  <si>
    <t>2020/21</t>
  </si>
  <si>
    <t>closing dr</t>
  </si>
  <si>
    <t>Other recpts</t>
  </si>
  <si>
    <t>Staff</t>
  </si>
  <si>
    <t>Other pmts</t>
  </si>
  <si>
    <t>Loan</t>
  </si>
  <si>
    <t>Opening debtors/creditors:-</t>
  </si>
  <si>
    <t>Neighborhood plan</t>
  </si>
  <si>
    <t>2020/21 expense</t>
  </si>
  <si>
    <t>2020/21 income</t>
  </si>
  <si>
    <t>Remove 2020/21 items</t>
  </si>
  <si>
    <t>closing cr</t>
  </si>
  <si>
    <t>Closing debtors/creditors:-</t>
  </si>
  <si>
    <t>Tribunal expenses</t>
  </si>
  <si>
    <t>Tribunal claim</t>
  </si>
  <si>
    <t>Water</t>
  </si>
  <si>
    <t>Not in end totals</t>
  </si>
  <si>
    <t>Difference on cheque 10/05/19</t>
  </si>
  <si>
    <t>Outstanding cheques from 2019</t>
  </si>
  <si>
    <t>where actual payments differed:-</t>
  </si>
  <si>
    <t>VAT refund</t>
  </si>
  <si>
    <t>Net income</t>
  </si>
  <si>
    <t>C/Fwd</t>
  </si>
  <si>
    <t>Allotment gate</t>
  </si>
  <si>
    <t>Totals @ 31/03/2020</t>
  </si>
  <si>
    <t>Return figures 2019-20</t>
  </si>
  <si>
    <t>Bank balance per bank reconciliation @ 31/03/2020</t>
  </si>
  <si>
    <t>B/Fwd from 2018-19</t>
  </si>
  <si>
    <t>Less uncleared payments fom 2018/19</t>
  </si>
  <si>
    <t>Insurance payout against legal costs</t>
  </si>
  <si>
    <t xml:space="preserve"> New bench @ £442 &amp; new shed @ £167 for emergency equipment</t>
  </si>
  <si>
    <t>Staff costs(Mar2020)</t>
  </si>
  <si>
    <t>Corrections</t>
  </si>
  <si>
    <t>Additional 10 Email Accounts, Bi-ennial Domain renewal, Parish On-line Subscription</t>
  </si>
  <si>
    <t>Closing Creditor 2019/20 Allotment Gate +£50; Opening Debtors Estimate 2018/19 Hall Hire -£1020; Return of 2018/19 NP Grant -£230</t>
  </si>
  <si>
    <t>Pay out (£7158) covered by £6688 insurance claim, Expenses to attend tribunal</t>
  </si>
  <si>
    <t>19960.01 less: O/S cheques from last year not cleared:-
- Hall hire £1020
- M Birch/JC Cheque £533</t>
  </si>
  <si>
    <t>Insurance Payout</t>
  </si>
  <si>
    <t>Establish wild flower/native hedging areas + increased grass cutting, Tree H&amp;S inspection, Purchased shed to store emergency equipment, Replacement door for notice board, Mower Repair</t>
  </si>
  <si>
    <t>SDNPA CIL Grant (£3490) + CDC New Home Bonus (£1910)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</si>
</sst>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£&quot;* #,##0.00_);_(&quot;£&quot;* \(#,##0.00\);_(&quot;£&quot;* &quot;-&quot;??_);_(@_)"/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_-* #,##0_-;\-* #,##0_-;_-* &quot;-&quot;??_-;_-@_-"/>
    <numFmt numFmtId="168" formatCode="[$£-809]#,##0.00"/>
    <numFmt numFmtId="169" formatCode="&quot;£&quot;#,##0.00"/>
    <numFmt numFmtId="170" formatCode="&quot;£&quot;#,##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1"/>
      <color theme="4"/>
      <name val="Calibri"/>
      <family val="2"/>
      <scheme val="minor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b/>
      <u/>
      <sz val="11"/>
      <name val="Arial"/>
      <family val="2"/>
    </font>
    <font>
      <sz val="12"/>
      <color rgb="FF000000"/>
      <name val="Times New Roman"/>
      <family val="1"/>
    </font>
    <font>
      <i/>
      <sz val="11"/>
      <name val="Arial"/>
      <family val="2"/>
    </font>
    <font>
      <b/>
      <i/>
      <sz val="11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EAA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1" fillId="0" borderId="0"/>
    <xf numFmtId="0" fontId="18" fillId="0" borderId="0" applyNumberFormat="0" applyFill="0" applyBorder="0" applyProtection="0"/>
    <xf numFmtId="44" fontId="1" fillId="0" borderId="0" applyFont="0" applyFill="0" applyBorder="0" applyAlignment="0" applyProtection="0"/>
  </cellStyleXfs>
  <cellXfs count="235">
    <xf numFmtId="0" fontId="0" fillId="0" borderId="0" xfId="0"/>
    <xf numFmtId="0" fontId="0" fillId="0" borderId="1" xfId="0" applyBorder="1"/>
    <xf numFmtId="14" fontId="0" fillId="0" borderId="1" xfId="0" applyNumberFormat="1" applyBorder="1"/>
    <xf numFmtId="165" fontId="2" fillId="2" borderId="1" xfId="1" applyFont="1" applyFill="1" applyBorder="1"/>
    <xf numFmtId="165" fontId="6" fillId="2" borderId="1" xfId="1" applyFont="1" applyFill="1" applyBorder="1"/>
    <xf numFmtId="0" fontId="8" fillId="0" borderId="0" xfId="3" applyFont="1" applyFill="1"/>
    <xf numFmtId="0" fontId="7" fillId="0" borderId="0" xfId="3" applyFont="1" applyFill="1"/>
    <xf numFmtId="167" fontId="7" fillId="0" borderId="0" xfId="4" applyNumberFormat="1" applyFont="1" applyFill="1"/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0" fontId="4" fillId="0" borderId="0" xfId="0" applyFont="1" applyFill="1"/>
    <xf numFmtId="0" fontId="12" fillId="0" borderId="0" xfId="5" applyFont="1" applyFill="1" applyBorder="1"/>
    <xf numFmtId="0" fontId="9" fillId="0" borderId="5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4" fillId="0" borderId="6" xfId="0" applyFont="1" applyFill="1" applyBorder="1"/>
    <xf numFmtId="164" fontId="4" fillId="0" borderId="6" xfId="0" applyNumberFormat="1" applyFont="1" applyFill="1" applyBorder="1"/>
    <xf numFmtId="1" fontId="4" fillId="0" borderId="0" xfId="0" applyNumberFormat="1" applyFont="1" applyFill="1"/>
    <xf numFmtId="9" fontId="13" fillId="0" borderId="7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vertical="center" wrapText="1"/>
    </xf>
    <xf numFmtId="9" fontId="13" fillId="0" borderId="4" xfId="0" applyNumberFormat="1" applyFont="1" applyFill="1" applyBorder="1" applyAlignment="1">
      <alignment horizontal="center"/>
    </xf>
    <xf numFmtId="0" fontId="13" fillId="0" borderId="9" xfId="0" applyFont="1" applyFill="1" applyBorder="1" applyAlignment="1">
      <alignment vertical="center" wrapText="1"/>
    </xf>
    <xf numFmtId="9" fontId="13" fillId="0" borderId="1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0" fillId="0" borderId="0" xfId="0" applyFont="1" applyFill="1"/>
    <xf numFmtId="0" fontId="4" fillId="0" borderId="13" xfId="0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0" fontId="14" fillId="0" borderId="0" xfId="3" applyFont="1"/>
    <xf numFmtId="0" fontId="13" fillId="0" borderId="0" xfId="3" applyFont="1"/>
    <xf numFmtId="167" fontId="13" fillId="0" borderId="0" xfId="4" applyNumberFormat="1" applyFont="1"/>
    <xf numFmtId="0" fontId="9" fillId="0" borderId="0" xfId="3" applyFont="1"/>
    <xf numFmtId="0" fontId="9" fillId="0" borderId="0" xfId="5" applyFont="1" applyFill="1" applyBorder="1"/>
    <xf numFmtId="167" fontId="9" fillId="0" borderId="0" xfId="4" applyNumberFormat="1" applyFont="1"/>
    <xf numFmtId="0" fontId="9" fillId="0" borderId="0" xfId="3" applyFont="1" applyAlignment="1">
      <alignment horizontal="center"/>
    </xf>
    <xf numFmtId="167" fontId="9" fillId="0" borderId="0" xfId="4" applyNumberFormat="1" applyFont="1" applyAlignment="1">
      <alignment horizontal="center"/>
    </xf>
    <xf numFmtId="167" fontId="13" fillId="0" borderId="14" xfId="4" applyNumberFormat="1" applyFont="1" applyBorder="1"/>
    <xf numFmtId="167" fontId="9" fillId="0" borderId="14" xfId="4" applyNumberFormat="1" applyFont="1" applyBorder="1"/>
    <xf numFmtId="0" fontId="15" fillId="0" borderId="0" xfId="0" applyFont="1"/>
    <xf numFmtId="0" fontId="9" fillId="0" borderId="0" xfId="4" applyNumberFormat="1" applyFont="1" applyAlignment="1">
      <alignment horizontal="center"/>
    </xf>
    <xf numFmtId="0" fontId="13" fillId="0" borderId="0" xfId="3" applyFont="1" applyFill="1" applyBorder="1"/>
    <xf numFmtId="0" fontId="13" fillId="0" borderId="0" xfId="0" applyFont="1" applyFill="1" applyBorder="1" applyAlignment="1">
      <alignment horizontal="left"/>
    </xf>
    <xf numFmtId="167" fontId="13" fillId="0" borderId="0" xfId="4" applyNumberFormat="1" applyFont="1" applyFill="1" applyBorder="1"/>
    <xf numFmtId="0" fontId="13" fillId="0" borderId="12" xfId="0" applyFont="1" applyBorder="1" applyAlignment="1">
      <alignment horizontal="left"/>
    </xf>
    <xf numFmtId="167" fontId="9" fillId="0" borderId="0" xfId="3" applyNumberFormat="1" applyFont="1"/>
    <xf numFmtId="167" fontId="9" fillId="0" borderId="0" xfId="3" applyNumberFormat="1" applyFont="1" applyAlignment="1">
      <alignment horizontal="center"/>
    </xf>
    <xf numFmtId="166" fontId="13" fillId="0" borderId="0" xfId="4" applyFont="1"/>
    <xf numFmtId="166" fontId="13" fillId="0" borderId="0" xfId="4" applyFont="1" applyFill="1" applyBorder="1"/>
    <xf numFmtId="167" fontId="13" fillId="0" borderId="0" xfId="4" applyNumberFormat="1" applyFont="1" applyFill="1" applyBorder="1" applyAlignment="1">
      <alignment horizontal="center" vertical="center"/>
    </xf>
    <xf numFmtId="0" fontId="13" fillId="0" borderId="0" xfId="3" applyFont="1" applyFill="1"/>
    <xf numFmtId="167" fontId="13" fillId="0" borderId="0" xfId="3" applyNumberFormat="1" applyFont="1"/>
    <xf numFmtId="0" fontId="13" fillId="0" borderId="0" xfId="0" applyFont="1" applyBorder="1" applyAlignment="1">
      <alignment horizontal="left"/>
    </xf>
    <xf numFmtId="0" fontId="16" fillId="0" borderId="0" xfId="3" applyFont="1"/>
    <xf numFmtId="167" fontId="17" fillId="0" borderId="0" xfId="3" applyNumberFormat="1" applyFont="1"/>
    <xf numFmtId="167" fontId="9" fillId="0" borderId="0" xfId="4" applyNumberFormat="1" applyFont="1" applyBorder="1" applyAlignment="1">
      <alignment horizontal="center"/>
    </xf>
    <xf numFmtId="166" fontId="13" fillId="0" borderId="0" xfId="4" applyFont="1" applyBorder="1"/>
    <xf numFmtId="167" fontId="13" fillId="0" borderId="0" xfId="4" applyNumberFormat="1" applyFont="1" applyBorder="1"/>
    <xf numFmtId="0" fontId="13" fillId="0" borderId="0" xfId="3" applyFont="1" applyBorder="1"/>
    <xf numFmtId="0" fontId="16" fillId="0" borderId="0" xfId="3" applyFont="1" applyBorder="1"/>
    <xf numFmtId="1" fontId="19" fillId="0" borderId="0" xfId="0" applyNumberFormat="1" applyFont="1" applyFill="1" applyBorder="1" applyAlignment="1">
      <alignment horizontal="center"/>
    </xf>
    <xf numFmtId="49" fontId="19" fillId="0" borderId="0" xfId="0" applyNumberFormat="1" applyFont="1" applyFill="1" applyBorder="1"/>
    <xf numFmtId="1" fontId="20" fillId="0" borderId="0" xfId="0" applyNumberFormat="1" applyFont="1" applyFill="1" applyBorder="1" applyAlignment="1">
      <alignment horizontal="center"/>
    </xf>
    <xf numFmtId="168" fontId="21" fillId="0" borderId="0" xfId="0" applyNumberFormat="1" applyFont="1" applyFill="1" applyBorder="1" applyAlignment="1">
      <alignment horizontal="right"/>
    </xf>
    <xf numFmtId="168" fontId="19" fillId="0" borderId="0" xfId="0" applyNumberFormat="1" applyFont="1" applyFill="1" applyBorder="1"/>
    <xf numFmtId="168" fontId="22" fillId="0" borderId="0" xfId="0" applyNumberFormat="1" applyFont="1" applyFill="1" applyBorder="1"/>
    <xf numFmtId="168" fontId="21" fillId="0" borderId="0" xfId="0" applyNumberFormat="1" applyFont="1" applyFill="1" applyBorder="1"/>
    <xf numFmtId="49" fontId="19" fillId="0" borderId="0" xfId="0" applyNumberFormat="1" applyFont="1" applyFill="1" applyBorder="1" applyAlignment="1">
      <alignment horizontal="center"/>
    </xf>
    <xf numFmtId="168" fontId="19" fillId="0" borderId="0" xfId="0" applyNumberFormat="1" applyFont="1" applyFill="1" applyBorder="1" applyAlignment="1">
      <alignment horizontal="right"/>
    </xf>
    <xf numFmtId="49" fontId="20" fillId="0" borderId="0" xfId="0" applyNumberFormat="1" applyFont="1" applyFill="1" applyBorder="1" applyAlignment="1">
      <alignment horizontal="center"/>
    </xf>
    <xf numFmtId="168" fontId="19" fillId="0" borderId="0" xfId="0" applyNumberFormat="1" applyFont="1" applyFill="1" applyBorder="1" applyAlignment="1">
      <alignment horizontal="center"/>
    </xf>
    <xf numFmtId="168" fontId="20" fillId="0" borderId="0" xfId="0" applyNumberFormat="1" applyFont="1" applyFill="1" applyBorder="1" applyAlignment="1">
      <alignment horizontal="center"/>
    </xf>
    <xf numFmtId="167" fontId="5" fillId="0" borderId="0" xfId="4" applyNumberFormat="1" applyFont="1" applyFill="1" applyBorder="1" applyAlignment="1">
      <alignment horizontal="center" vertical="center"/>
    </xf>
    <xf numFmtId="167" fontId="5" fillId="0" borderId="0" xfId="3" applyNumberFormat="1" applyFont="1" applyBorder="1"/>
    <xf numFmtId="167" fontId="5" fillId="0" borderId="0" xfId="4" applyNumberFormat="1" applyFont="1" applyBorder="1"/>
    <xf numFmtId="167" fontId="13" fillId="0" borderId="0" xfId="3" applyNumberFormat="1" applyFont="1" applyBorder="1"/>
    <xf numFmtId="166" fontId="13" fillId="0" borderId="0" xfId="4" applyNumberFormat="1" applyFont="1"/>
    <xf numFmtId="166" fontId="16" fillId="0" borderId="0" xfId="4" applyFont="1" applyBorder="1"/>
    <xf numFmtId="167" fontId="16" fillId="0" borderId="0" xfId="2" applyNumberFormat="1" applyFont="1" applyFill="1" applyBorder="1"/>
    <xf numFmtId="0" fontId="9" fillId="0" borderId="0" xfId="3" applyNumberFormat="1" applyFont="1" applyAlignment="1">
      <alignment horizontal="center"/>
    </xf>
    <xf numFmtId="14" fontId="0" fillId="0" borderId="15" xfId="0" applyNumberFormat="1" applyBorder="1"/>
    <xf numFmtId="0" fontId="0" fillId="0" borderId="15" xfId="0" applyBorder="1"/>
    <xf numFmtId="165" fontId="6" fillId="2" borderId="15" xfId="1" applyFont="1" applyFill="1" applyBorder="1"/>
    <xf numFmtId="165" fontId="2" fillId="2" borderId="15" xfId="1" applyFont="1" applyFill="1" applyBorder="1"/>
    <xf numFmtId="14" fontId="0" fillId="0" borderId="8" xfId="0" applyNumberFormat="1" applyBorder="1"/>
    <xf numFmtId="0" fontId="0" fillId="0" borderId="8" xfId="0" applyBorder="1"/>
    <xf numFmtId="165" fontId="6" fillId="2" borderId="8" xfId="1" applyFont="1" applyFill="1" applyBorder="1"/>
    <xf numFmtId="0" fontId="0" fillId="0" borderId="1" xfId="0" applyFill="1" applyBorder="1"/>
    <xf numFmtId="167" fontId="9" fillId="0" borderId="0" xfId="4" quotePrefix="1" applyNumberFormat="1" applyFont="1" applyAlignment="1">
      <alignment horizontal="center"/>
    </xf>
    <xf numFmtId="165" fontId="0" fillId="0" borderId="1" xfId="0" applyNumberFormat="1" applyBorder="1"/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5" fontId="0" fillId="2" borderId="0" xfId="1" applyFont="1" applyFill="1" applyAlignment="1">
      <alignment horizontal="left" vertical="top"/>
    </xf>
    <xf numFmtId="14" fontId="0" fillId="0" borderId="0" xfId="0" applyNumberFormat="1" applyBorder="1"/>
    <xf numFmtId="0" fontId="0" fillId="0" borderId="0" xfId="0" applyBorder="1"/>
    <xf numFmtId="0" fontId="28" fillId="0" borderId="1" xfId="0" applyFont="1" applyBorder="1"/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/>
    <xf numFmtId="165" fontId="0" fillId="2" borderId="1" xfId="1" applyFont="1" applyFill="1" applyBorder="1"/>
    <xf numFmtId="14" fontId="0" fillId="0" borderId="1" xfId="0" applyNumberFormat="1" applyFill="1" applyBorder="1"/>
    <xf numFmtId="14" fontId="0" fillId="0" borderId="15" xfId="0" applyNumberFormat="1" applyFill="1" applyBorder="1"/>
    <xf numFmtId="0" fontId="0" fillId="0" borderId="15" xfId="0" applyFill="1" applyBorder="1"/>
    <xf numFmtId="14" fontId="0" fillId="4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29" fillId="2" borderId="1" xfId="1" applyFont="1" applyFill="1" applyBorder="1"/>
    <xf numFmtId="169" fontId="0" fillId="0" borderId="0" xfId="0" applyNumberFormat="1" applyAlignment="1">
      <alignment vertical="top"/>
    </xf>
    <xf numFmtId="169" fontId="0" fillId="0" borderId="0" xfId="0" applyNumberFormat="1" applyAlignment="1">
      <alignment horizontal="left" vertical="top"/>
    </xf>
    <xf numFmtId="169" fontId="0" fillId="0" borderId="0" xfId="0" applyNumberFormat="1" applyAlignment="1">
      <alignment horizontal="right" vertical="top"/>
    </xf>
    <xf numFmtId="0" fontId="30" fillId="0" borderId="0" xfId="0" applyFont="1" applyAlignment="1">
      <alignment horizontal="left" vertical="top"/>
    </xf>
    <xf numFmtId="169" fontId="23" fillId="0" borderId="0" xfId="0" applyNumberFormat="1" applyFont="1" applyAlignment="1">
      <alignment horizontal="right" vertical="top"/>
    </xf>
    <xf numFmtId="0" fontId="23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169" fontId="31" fillId="0" borderId="0" xfId="0" applyNumberFormat="1" applyFont="1" applyAlignment="1">
      <alignment horizontal="right" vertical="top"/>
    </xf>
    <xf numFmtId="169" fontId="31" fillId="0" borderId="0" xfId="0" applyNumberFormat="1" applyFont="1" applyAlignment="1">
      <alignment horizontal="left" vertical="top"/>
    </xf>
    <xf numFmtId="17" fontId="31" fillId="0" borderId="0" xfId="0" applyNumberFormat="1" applyFont="1" applyAlignment="1">
      <alignment horizontal="left" vertical="top"/>
    </xf>
    <xf numFmtId="169" fontId="31" fillId="0" borderId="17" xfId="0" applyNumberFormat="1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169" fontId="31" fillId="0" borderId="1" xfId="0" applyNumberFormat="1" applyFont="1" applyBorder="1" applyAlignment="1">
      <alignment horizontal="right" vertical="top"/>
    </xf>
    <xf numFmtId="0" fontId="31" fillId="0" borderId="1" xfId="0" applyFont="1" applyBorder="1" applyAlignment="1">
      <alignment horizontal="right" vertical="top"/>
    </xf>
    <xf numFmtId="0" fontId="31" fillId="0" borderId="1" xfId="0" applyFont="1" applyBorder="1" applyAlignment="1">
      <alignment horizontal="left" vertical="top" wrapText="1"/>
    </xf>
    <xf numFmtId="169" fontId="31" fillId="0" borderId="8" xfId="0" applyNumberFormat="1" applyFont="1" applyBorder="1" applyAlignment="1">
      <alignment horizontal="right" vertical="top"/>
    </xf>
    <xf numFmtId="169" fontId="31" fillId="0" borderId="15" xfId="0" applyNumberFormat="1" applyFont="1" applyBorder="1" applyAlignment="1">
      <alignment horizontal="right" vertical="top"/>
    </xf>
    <xf numFmtId="169" fontId="24" fillId="0" borderId="1" xfId="0" applyNumberFormat="1" applyFont="1" applyBorder="1" applyAlignment="1">
      <alignment horizontal="right" vertical="top"/>
    </xf>
    <xf numFmtId="169" fontId="24" fillId="0" borderId="18" xfId="0" applyNumberFormat="1" applyFont="1" applyBorder="1" applyAlignment="1">
      <alignment horizontal="right" vertical="top"/>
    </xf>
    <xf numFmtId="0" fontId="2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4" fillId="0" borderId="1" xfId="0" applyFont="1" applyBorder="1" applyAlignment="1">
      <alignment horizontal="right" vertical="top"/>
    </xf>
    <xf numFmtId="170" fontId="13" fillId="0" borderId="6" xfId="1" applyNumberFormat="1" applyFont="1" applyFill="1" applyBorder="1" applyAlignment="1">
      <alignment horizontal="center" vertical="center" wrapText="1"/>
    </xf>
    <xf numFmtId="170" fontId="4" fillId="0" borderId="6" xfId="0" applyNumberFormat="1" applyFont="1" applyFill="1" applyBorder="1"/>
    <xf numFmtId="170" fontId="4" fillId="0" borderId="6" xfId="1" applyNumberFormat="1" applyFont="1" applyFill="1" applyBorder="1"/>
    <xf numFmtId="170" fontId="13" fillId="0" borderId="3" xfId="1" applyNumberFormat="1" applyFont="1" applyFill="1" applyBorder="1" applyAlignment="1">
      <alignment horizontal="center" vertical="center" wrapText="1"/>
    </xf>
    <xf numFmtId="170" fontId="4" fillId="0" borderId="3" xfId="0" applyNumberFormat="1" applyFont="1" applyFill="1" applyBorder="1"/>
    <xf numFmtId="170" fontId="4" fillId="0" borderId="3" xfId="1" applyNumberFormat="1" applyFont="1" applyFill="1" applyBorder="1"/>
    <xf numFmtId="170" fontId="13" fillId="0" borderId="10" xfId="1" applyNumberFormat="1" applyFont="1" applyFill="1" applyBorder="1" applyAlignment="1">
      <alignment horizontal="center" vertical="center" wrapText="1"/>
    </xf>
    <xf numFmtId="170" fontId="4" fillId="0" borderId="10" xfId="0" applyNumberFormat="1" applyFont="1" applyFill="1" applyBorder="1"/>
    <xf numFmtId="170" fontId="4" fillId="0" borderId="10" xfId="1" applyNumberFormat="1" applyFont="1" applyFill="1" applyBorder="1"/>
    <xf numFmtId="0" fontId="0" fillId="0" borderId="8" xfId="0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165" fontId="6" fillId="2" borderId="6" xfId="1" applyFont="1" applyFill="1" applyBorder="1"/>
    <xf numFmtId="14" fontId="0" fillId="0" borderId="6" xfId="0" applyNumberFormat="1" applyBorder="1"/>
    <xf numFmtId="1" fontId="13" fillId="0" borderId="0" xfId="1" applyNumberFormat="1" applyFont="1" applyFill="1" applyBorder="1" applyAlignment="1">
      <alignment horizontal="right" vertical="top"/>
    </xf>
    <xf numFmtId="167" fontId="13" fillId="0" borderId="0" xfId="4" applyNumberFormat="1" applyFont="1" applyFill="1" applyBorder="1" applyAlignment="1">
      <alignment horizontal="right" vertical="top"/>
    </xf>
    <xf numFmtId="167" fontId="13" fillId="0" borderId="14" xfId="4" applyNumberFormat="1" applyFont="1" applyFill="1" applyBorder="1" applyAlignment="1">
      <alignment horizontal="right" vertical="top"/>
    </xf>
    <xf numFmtId="1" fontId="13" fillId="0" borderId="0" xfId="3" applyNumberFormat="1" applyFont="1"/>
    <xf numFmtId="1" fontId="9" fillId="0" borderId="14" xfId="4" applyNumberFormat="1" applyFont="1" applyBorder="1"/>
    <xf numFmtId="0" fontId="4" fillId="0" borderId="0" xfId="0" applyFont="1" applyFill="1" applyBorder="1" applyAlignment="1">
      <alignment horizontal="left" vertical="top" wrapText="1"/>
    </xf>
    <xf numFmtId="0" fontId="9" fillId="0" borderId="0" xfId="3" applyFont="1" applyAlignment="1">
      <alignment horizontal="left" vertical="top"/>
    </xf>
    <xf numFmtId="167" fontId="9" fillId="0" borderId="0" xfId="4" applyNumberFormat="1" applyFont="1" applyBorder="1" applyAlignment="1">
      <alignment horizontal="left" vertical="top"/>
    </xf>
    <xf numFmtId="0" fontId="9" fillId="0" borderId="0" xfId="4" applyNumberFormat="1" applyFont="1" applyBorder="1" applyAlignment="1">
      <alignment horizontal="left" vertical="top"/>
    </xf>
    <xf numFmtId="0" fontId="9" fillId="0" borderId="1" xfId="3" applyFont="1" applyBorder="1" applyAlignment="1">
      <alignment horizontal="left" vertical="top"/>
    </xf>
    <xf numFmtId="0" fontId="13" fillId="0" borderId="0" xfId="3" applyFont="1" applyAlignment="1">
      <alignment horizontal="left" vertical="top"/>
    </xf>
    <xf numFmtId="167" fontId="13" fillId="0" borderId="0" xfId="4" applyNumberFormat="1" applyFont="1" applyBorder="1" applyAlignment="1">
      <alignment horizontal="left" vertical="top"/>
    </xf>
    <xf numFmtId="166" fontId="13" fillId="0" borderId="0" xfId="4" applyFont="1" applyBorder="1" applyAlignment="1">
      <alignment horizontal="left" vertical="top"/>
    </xf>
    <xf numFmtId="49" fontId="4" fillId="0" borderId="0" xfId="6" applyNumberFormat="1" applyFont="1" applyFill="1" applyBorder="1" applyAlignment="1">
      <alignment horizontal="left" vertical="top" wrapText="1"/>
    </xf>
    <xf numFmtId="1" fontId="4" fillId="0" borderId="0" xfId="1" applyNumberFormat="1" applyFont="1" applyFill="1" applyBorder="1" applyAlignment="1">
      <alignment horizontal="right" vertical="top"/>
    </xf>
    <xf numFmtId="167" fontId="13" fillId="0" borderId="0" xfId="2" applyNumberFormat="1" applyFont="1" applyFill="1" applyBorder="1" applyAlignment="1">
      <alignment horizontal="right" vertical="top"/>
    </xf>
    <xf numFmtId="1" fontId="13" fillId="0" borderId="0" xfId="3" applyNumberFormat="1" applyFont="1" applyBorder="1" applyAlignment="1">
      <alignment horizontal="right" vertical="top"/>
    </xf>
    <xf numFmtId="0" fontId="13" fillId="0" borderId="0" xfId="3" applyFont="1" applyBorder="1" applyAlignment="1">
      <alignment horizontal="right" vertical="top"/>
    </xf>
    <xf numFmtId="167" fontId="9" fillId="0" borderId="0" xfId="4" applyNumberFormat="1" applyFont="1" applyFill="1" applyBorder="1" applyAlignment="1">
      <alignment horizontal="right" vertical="top"/>
    </xf>
    <xf numFmtId="167" fontId="9" fillId="0" borderId="0" xfId="2" applyNumberFormat="1" applyFont="1" applyFill="1" applyBorder="1" applyAlignment="1">
      <alignment horizontal="right" vertical="top"/>
    </xf>
    <xf numFmtId="167" fontId="13" fillId="0" borderId="0" xfId="4" applyNumberFormat="1" applyFont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167" fontId="9" fillId="0" borderId="0" xfId="4" applyNumberFormat="1" applyFont="1" applyBorder="1" applyAlignment="1">
      <alignment horizontal="left" vertical="top" wrapText="1"/>
    </xf>
    <xf numFmtId="167" fontId="13" fillId="0" borderId="0" xfId="4" applyNumberFormat="1" applyFont="1" applyBorder="1" applyAlignment="1">
      <alignment horizontal="left" vertical="top" wrapText="1"/>
    </xf>
    <xf numFmtId="1" fontId="4" fillId="0" borderId="0" xfId="1" applyNumberFormat="1" applyFont="1" applyFill="1" applyBorder="1" applyAlignment="1">
      <alignment horizontal="left" vertical="top" wrapText="1"/>
    </xf>
    <xf numFmtId="0" fontId="13" fillId="0" borderId="0" xfId="3" applyFont="1" applyBorder="1" applyAlignment="1">
      <alignment horizontal="left" vertical="top" wrapText="1"/>
    </xf>
    <xf numFmtId="1" fontId="13" fillId="0" borderId="0" xfId="1" applyNumberFormat="1" applyFont="1" applyFill="1" applyBorder="1" applyAlignment="1">
      <alignment horizontal="left" vertical="top" wrapText="1"/>
    </xf>
    <xf numFmtId="1" fontId="19" fillId="0" borderId="0" xfId="0" applyNumberFormat="1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horizontal="left" vertical="top" wrapText="1"/>
    </xf>
    <xf numFmtId="0" fontId="13" fillId="0" borderId="0" xfId="3" applyFont="1" applyAlignment="1">
      <alignment horizontal="left" vertical="top" wrapText="1"/>
    </xf>
    <xf numFmtId="167" fontId="13" fillId="0" borderId="0" xfId="4" applyNumberFormat="1" applyFont="1" applyFill="1" applyBorder="1" applyAlignment="1">
      <alignment horizontal="left" vertical="top"/>
    </xf>
    <xf numFmtId="169" fontId="31" fillId="0" borderId="0" xfId="0" applyNumberFormat="1" applyFont="1" applyBorder="1" applyAlignment="1">
      <alignment horizontal="left" vertical="top"/>
    </xf>
    <xf numFmtId="3" fontId="0" fillId="0" borderId="0" xfId="0" applyNumberFormat="1"/>
    <xf numFmtId="3" fontId="3" fillId="0" borderId="17" xfId="0" applyNumberFormat="1" applyFont="1" applyBorder="1"/>
    <xf numFmtId="0" fontId="0" fillId="0" borderId="0" xfId="0" applyAlignment="1">
      <alignment horizontal="right"/>
    </xf>
    <xf numFmtId="2" fontId="0" fillId="0" borderId="0" xfId="0" applyNumberFormat="1"/>
    <xf numFmtId="165" fontId="0" fillId="0" borderId="0" xfId="0" applyNumberFormat="1"/>
    <xf numFmtId="2" fontId="3" fillId="0" borderId="0" xfId="0" applyNumberFormat="1" applyFont="1"/>
    <xf numFmtId="169" fontId="32" fillId="0" borderId="1" xfId="0" applyNumberFormat="1" applyFont="1" applyBorder="1" applyAlignment="1">
      <alignment horizontal="right" vertical="top"/>
    </xf>
    <xf numFmtId="166" fontId="13" fillId="0" borderId="0" xfId="4" applyNumberFormat="1" applyFont="1" applyBorder="1"/>
    <xf numFmtId="166" fontId="9" fillId="0" borderId="0" xfId="4" applyNumberFormat="1" applyFont="1" applyBorder="1"/>
    <xf numFmtId="166" fontId="9" fillId="0" borderId="0" xfId="4" applyNumberFormat="1" applyFont="1"/>
    <xf numFmtId="166" fontId="23" fillId="0" borderId="0" xfId="0" applyNumberFormat="1" applyFont="1"/>
    <xf numFmtId="165" fontId="2" fillId="2" borderId="20" xfId="1" applyFont="1" applyFill="1" applyBorder="1"/>
    <xf numFmtId="165" fontId="2" fillId="2" borderId="21" xfId="1" applyFont="1" applyFill="1" applyBorder="1"/>
    <xf numFmtId="165" fontId="2" fillId="2" borderId="22" xfId="1" applyFont="1" applyFill="1" applyBorder="1"/>
    <xf numFmtId="165" fontId="2" fillId="2" borderId="12" xfId="1" applyFont="1" applyFill="1" applyBorder="1"/>
    <xf numFmtId="2" fontId="0" fillId="0" borderId="1" xfId="0" applyNumberFormat="1" applyBorder="1"/>
    <xf numFmtId="165" fontId="29" fillId="2" borderId="8" xfId="1" applyFont="1" applyFill="1" applyBorder="1"/>
    <xf numFmtId="2" fontId="0" fillId="0" borderId="8" xfId="0" applyNumberFormat="1" applyBorder="1"/>
    <xf numFmtId="165" fontId="29" fillId="2" borderId="15" xfId="1" applyFont="1" applyFill="1" applyBorder="1"/>
    <xf numFmtId="2" fontId="0" fillId="0" borderId="15" xfId="0" applyNumberFormat="1" applyBorder="1"/>
    <xf numFmtId="165" fontId="34" fillId="2" borderId="16" xfId="1" applyFont="1" applyFill="1" applyBorder="1"/>
    <xf numFmtId="165" fontId="34" fillId="2" borderId="23" xfId="1" applyFont="1" applyFill="1" applyBorder="1"/>
    <xf numFmtId="0" fontId="9" fillId="5" borderId="0" xfId="3" applyFont="1" applyFill="1"/>
    <xf numFmtId="2" fontId="3" fillId="5" borderId="1" xfId="0" applyNumberFormat="1" applyFont="1" applyFill="1" applyBorder="1"/>
    <xf numFmtId="0" fontId="33" fillId="5" borderId="0" xfId="0" applyFont="1" applyFill="1"/>
    <xf numFmtId="0" fontId="3" fillId="5" borderId="0" xfId="0" applyFont="1" applyFill="1"/>
    <xf numFmtId="2" fontId="3" fillId="5" borderId="0" xfId="0" applyNumberFormat="1" applyFont="1" applyFill="1"/>
    <xf numFmtId="0" fontId="0" fillId="5" borderId="0" xfId="0" applyFill="1"/>
    <xf numFmtId="16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4" fontId="0" fillId="6" borderId="0" xfId="0" applyNumberFormat="1" applyFill="1"/>
    <xf numFmtId="2" fontId="0" fillId="6" borderId="0" xfId="0" applyNumberFormat="1" applyFill="1"/>
    <xf numFmtId="14" fontId="0" fillId="3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5" fontId="6" fillId="3" borderId="1" xfId="1" applyFont="1" applyFill="1" applyBorder="1"/>
    <xf numFmtId="165" fontId="2" fillId="3" borderId="20" xfId="1" applyFont="1" applyFill="1" applyBorder="1"/>
    <xf numFmtId="2" fontId="0" fillId="3" borderId="1" xfId="0" applyNumberFormat="1" applyFill="1" applyBorder="1"/>
    <xf numFmtId="37" fontId="13" fillId="0" borderId="0" xfId="4" applyNumberFormat="1" applyFont="1" applyFill="1" applyBorder="1" applyAlignment="1">
      <alignment horizontal="right" vertical="top"/>
    </xf>
    <xf numFmtId="37" fontId="13" fillId="0" borderId="14" xfId="4" applyNumberFormat="1" applyFont="1" applyBorder="1" applyAlignment="1">
      <alignment horizontal="right" vertical="top"/>
    </xf>
    <xf numFmtId="1" fontId="0" fillId="0" borderId="0" xfId="0" applyNumberFormat="1"/>
    <xf numFmtId="1" fontId="13" fillId="0" borderId="0" xfId="4" applyNumberFormat="1" applyFont="1"/>
    <xf numFmtId="1" fontId="13" fillId="0" borderId="0" xfId="4" applyNumberFormat="1" applyFont="1" applyBorder="1"/>
    <xf numFmtId="170" fontId="13" fillId="0" borderId="10" xfId="0" applyNumberFormat="1" applyFont="1" applyFill="1" applyBorder="1"/>
    <xf numFmtId="170" fontId="4" fillId="0" borderId="10" xfId="0" applyNumberFormat="1" applyFont="1" applyFill="1" applyBorder="1" applyAlignment="1">
      <alignment vertical="center"/>
    </xf>
    <xf numFmtId="170" fontId="13" fillId="0" borderId="10" xfId="2" applyNumberFormat="1" applyFont="1" applyFill="1" applyBorder="1" applyAlignment="1">
      <alignment horizontal="right" vertical="center" wrapText="1"/>
    </xf>
    <xf numFmtId="9" fontId="13" fillId="0" borderId="24" xfId="0" applyNumberFormat="1" applyFont="1" applyFill="1" applyBorder="1" applyAlignment="1">
      <alignment horizontal="center"/>
    </xf>
    <xf numFmtId="49" fontId="13" fillId="0" borderId="0" xfId="3" applyNumberFormat="1" applyFont="1" applyAlignment="1">
      <alignment horizontal="left" vertical="top"/>
    </xf>
    <xf numFmtId="14" fontId="33" fillId="4" borderId="20" xfId="0" applyNumberFormat="1" applyFont="1" applyFill="1" applyBorder="1" applyAlignment="1">
      <alignment horizontal="center"/>
    </xf>
    <xf numFmtId="14" fontId="33" fillId="4" borderId="14" xfId="0" applyNumberFormat="1" applyFont="1" applyFill="1" applyBorder="1" applyAlignment="1">
      <alignment horizontal="center"/>
    </xf>
    <xf numFmtId="14" fontId="33" fillId="4" borderId="19" xfId="0" applyNumberFormat="1" applyFont="1" applyFill="1" applyBorder="1" applyAlignment="1">
      <alignment horizontal="center"/>
    </xf>
  </cellXfs>
  <cellStyles count="8">
    <cellStyle name="Comma" xfId="2" builtinId="3"/>
    <cellStyle name="Comma 2" xfId="4" xr:uid="{88D4E69E-3B6D-438E-9426-F436CD04EE93}"/>
    <cellStyle name="Currency" xfId="1" builtinId="4"/>
    <cellStyle name="Currency 2" xfId="7" xr:uid="{F60F07C6-8BB0-4EC9-8701-D3B8ACC45052}"/>
    <cellStyle name="Normal" xfId="0" builtinId="0"/>
    <cellStyle name="Normal 2" xfId="3" xr:uid="{B945340E-E68D-46C4-961A-1801C8B97DC8}"/>
    <cellStyle name="Normal 3" xfId="6" xr:uid="{E5F99404-17F8-4155-8BC3-BE32C1E3439E}"/>
    <cellStyle name="Normal_Audit return info 2013" xfId="5" xr:uid="{4C689357-3A65-4F84-852B-271AFDB222ED}"/>
  </cellStyles>
  <dxfs count="0"/>
  <tableStyles count="0" defaultTableStyle="TableStyleMedium2" defaultPivotStyle="PivotStyleLight16"/>
  <colors>
    <mruColors>
      <color rgb="FFFFAEAA"/>
      <color rgb="FFFF8684"/>
      <color rgb="FF99FF66"/>
      <color rgb="FFB4C6E7"/>
      <color rgb="FFCCECFF"/>
      <color rgb="FFFF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therine Myres" id="{17F5ACE9-AD13-492E-8714-64B8E337D5D4}" userId="fb9ab387a41d9306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2" dT="2019-05-24T00:08:07.26" personId="{17F5ACE9-AD13-492E-8714-64B8E337D5D4}" id="{235E5501-0A8C-46A0-BD3D-269DD8A933A4}">
    <text>Basic pay is £298.20
O/t for March was £297.30
Check that expenses haven't already been accounted for in 18/19 accounts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AC22-9A70-4027-936C-AFDA527E0661}">
  <sheetPr>
    <tabColor rgb="FFC00000"/>
  </sheetPr>
  <dimension ref="A1:Q20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8" sqref="J28"/>
    </sheetView>
  </sheetViews>
  <sheetFormatPr baseColWidth="10" defaultColWidth="8.83203125" defaultRowHeight="15" x14ac:dyDescent="0.2"/>
  <cols>
    <col min="1" max="1" width="14.5" customWidth="1"/>
    <col min="2" max="2" width="25.33203125" customWidth="1"/>
    <col min="3" max="3" width="35.6640625" customWidth="1"/>
    <col min="4" max="4" width="12.83203125" customWidth="1"/>
    <col min="5" max="5" width="12.1640625" customWidth="1"/>
    <col min="6" max="6" width="8.83203125" customWidth="1"/>
    <col min="7" max="7" width="15.1640625" customWidth="1"/>
    <col min="8" max="8" width="13.5" customWidth="1"/>
    <col min="9" max="9" width="14.1640625" customWidth="1"/>
    <col min="10" max="10" width="11.5" style="187" customWidth="1"/>
    <col min="11" max="11" width="10.83203125" style="187" customWidth="1"/>
    <col min="12" max="12" width="11.1640625" style="187" customWidth="1"/>
    <col min="13" max="13" width="11.83203125" style="187" customWidth="1"/>
    <col min="14" max="14" width="11.5" style="187" customWidth="1"/>
    <col min="15" max="15" width="11.5" bestFit="1" customWidth="1"/>
    <col min="16" max="16" width="13.83203125" customWidth="1"/>
  </cols>
  <sheetData>
    <row r="1" spans="1:14" ht="16" x14ac:dyDescent="0.2">
      <c r="A1" s="95" t="s">
        <v>41</v>
      </c>
      <c r="B1" s="96" t="s">
        <v>175</v>
      </c>
      <c r="C1" s="96" t="s">
        <v>176</v>
      </c>
      <c r="D1" s="96" t="s">
        <v>42</v>
      </c>
      <c r="E1" s="101" t="s">
        <v>207</v>
      </c>
      <c r="F1" s="96" t="s">
        <v>43</v>
      </c>
      <c r="G1" s="96" t="s">
        <v>44</v>
      </c>
      <c r="H1" s="97" t="s">
        <v>45</v>
      </c>
      <c r="I1" s="97" t="s">
        <v>46</v>
      </c>
      <c r="J1" s="207" t="s">
        <v>55</v>
      </c>
      <c r="K1" s="207" t="s">
        <v>366</v>
      </c>
      <c r="L1" s="207" t="s">
        <v>367</v>
      </c>
      <c r="M1" s="207" t="s">
        <v>368</v>
      </c>
      <c r="N1" s="207" t="s">
        <v>369</v>
      </c>
    </row>
    <row r="2" spans="1:14" x14ac:dyDescent="0.2">
      <c r="A2" s="2" t="s">
        <v>280</v>
      </c>
      <c r="B2" s="1" t="s">
        <v>235</v>
      </c>
      <c r="C2" s="1"/>
      <c r="D2" s="1"/>
      <c r="E2" s="103"/>
      <c r="F2" s="1"/>
      <c r="G2" s="1"/>
      <c r="H2" s="4"/>
      <c r="I2" s="195">
        <v>226</v>
      </c>
      <c r="J2" s="199" t="s">
        <v>380</v>
      </c>
      <c r="K2" s="199"/>
      <c r="L2" s="199"/>
      <c r="M2" s="199"/>
      <c r="N2" s="199"/>
    </row>
    <row r="3" spans="1:14" x14ac:dyDescent="0.2">
      <c r="A3" s="2" t="s">
        <v>280</v>
      </c>
      <c r="B3" s="1" t="s">
        <v>61</v>
      </c>
      <c r="C3" s="1" t="s">
        <v>263</v>
      </c>
      <c r="D3" s="1"/>
      <c r="E3" s="103"/>
      <c r="F3" s="1"/>
      <c r="G3" s="1"/>
      <c r="H3" s="4"/>
      <c r="I3" s="195">
        <v>466.09</v>
      </c>
      <c r="J3" s="199" t="s">
        <v>380</v>
      </c>
      <c r="K3" s="199"/>
      <c r="L3" s="199"/>
      <c r="M3" s="199"/>
      <c r="N3" s="199"/>
    </row>
    <row r="4" spans="1:14" x14ac:dyDescent="0.2">
      <c r="A4" s="2" t="s">
        <v>280</v>
      </c>
      <c r="B4" s="1" t="s">
        <v>47</v>
      </c>
      <c r="C4" s="1" t="s">
        <v>261</v>
      </c>
      <c r="D4" s="1"/>
      <c r="E4" s="103"/>
      <c r="F4" s="1"/>
      <c r="G4" s="1"/>
      <c r="H4" s="4"/>
      <c r="I4" s="195">
        <v>113.2</v>
      </c>
      <c r="J4" s="199" t="s">
        <v>380</v>
      </c>
      <c r="K4" s="199"/>
      <c r="L4" s="199"/>
      <c r="M4" s="199"/>
      <c r="N4" s="199"/>
    </row>
    <row r="5" spans="1:14" x14ac:dyDescent="0.2">
      <c r="A5" s="2" t="s">
        <v>280</v>
      </c>
      <c r="B5" s="1" t="s">
        <v>48</v>
      </c>
      <c r="C5" s="1"/>
      <c r="D5" s="1"/>
      <c r="E5" s="103"/>
      <c r="F5" s="1"/>
      <c r="G5" s="1"/>
      <c r="H5" s="4"/>
      <c r="I5" s="195">
        <v>756</v>
      </c>
      <c r="J5" s="199" t="s">
        <v>380</v>
      </c>
      <c r="K5" s="199"/>
      <c r="L5" s="199"/>
      <c r="M5" s="199"/>
      <c r="N5" s="199"/>
    </row>
    <row r="6" spans="1:14" x14ac:dyDescent="0.2">
      <c r="A6" s="2" t="s">
        <v>280</v>
      </c>
      <c r="B6" s="1" t="s">
        <v>49</v>
      </c>
      <c r="C6" s="1" t="s">
        <v>279</v>
      </c>
      <c r="D6" s="1">
        <v>601969601</v>
      </c>
      <c r="E6" s="103" t="s">
        <v>208</v>
      </c>
      <c r="F6" s="1"/>
      <c r="G6" s="1"/>
      <c r="H6" s="4"/>
      <c r="I6" s="195">
        <v>254.58</v>
      </c>
      <c r="J6" s="199" t="s">
        <v>380</v>
      </c>
      <c r="K6" s="199"/>
      <c r="L6" s="199"/>
      <c r="M6" s="199"/>
      <c r="N6" s="199"/>
    </row>
    <row r="7" spans="1:14" x14ac:dyDescent="0.2">
      <c r="A7" s="2" t="s">
        <v>280</v>
      </c>
      <c r="B7" s="92" t="s">
        <v>50</v>
      </c>
      <c r="C7" s="1"/>
      <c r="D7" s="1"/>
      <c r="E7" s="103"/>
      <c r="F7" s="1"/>
      <c r="G7" s="1"/>
      <c r="H7" s="4"/>
      <c r="I7" s="195">
        <v>125.59</v>
      </c>
      <c r="J7" s="199" t="s">
        <v>380</v>
      </c>
      <c r="K7" s="199"/>
      <c r="L7" s="199"/>
      <c r="M7" s="199"/>
      <c r="N7" s="199"/>
    </row>
    <row r="8" spans="1:14" x14ac:dyDescent="0.2">
      <c r="A8" s="2" t="s">
        <v>280</v>
      </c>
      <c r="B8" s="1" t="s">
        <v>51</v>
      </c>
      <c r="C8" s="94"/>
      <c r="D8" s="1"/>
      <c r="E8" s="103"/>
      <c r="F8" s="1"/>
      <c r="G8" s="1"/>
      <c r="H8" s="4"/>
      <c r="I8" s="195">
        <v>50</v>
      </c>
      <c r="J8" s="199" t="s">
        <v>380</v>
      </c>
      <c r="K8" s="199"/>
      <c r="L8" s="199"/>
      <c r="M8" s="199"/>
      <c r="N8" s="199"/>
    </row>
    <row r="9" spans="1:14" x14ac:dyDescent="0.2">
      <c r="A9" s="2" t="s">
        <v>280</v>
      </c>
      <c r="B9" s="1" t="s">
        <v>277</v>
      </c>
      <c r="C9" s="1" t="s">
        <v>52</v>
      </c>
      <c r="D9" s="1" t="s">
        <v>278</v>
      </c>
      <c r="E9" s="103" t="s">
        <v>208</v>
      </c>
      <c r="F9" s="1"/>
      <c r="G9" s="1"/>
      <c r="H9" s="4"/>
      <c r="I9" s="195">
        <v>162</v>
      </c>
      <c r="J9" s="199" t="s">
        <v>380</v>
      </c>
      <c r="K9" s="199"/>
      <c r="L9" s="199"/>
      <c r="M9" s="199"/>
      <c r="N9" s="199"/>
    </row>
    <row r="10" spans="1:14" x14ac:dyDescent="0.2">
      <c r="A10" s="216" t="s">
        <v>177</v>
      </c>
      <c r="B10" s="217" t="s">
        <v>177</v>
      </c>
      <c r="C10" s="217"/>
      <c r="D10" s="217"/>
      <c r="E10" s="218"/>
      <c r="F10" s="217"/>
      <c r="G10" s="217"/>
      <c r="H10" s="219"/>
      <c r="I10" s="220"/>
      <c r="J10" s="221"/>
      <c r="K10" s="221"/>
      <c r="L10" s="221"/>
      <c r="M10" s="221"/>
      <c r="N10" s="221"/>
    </row>
    <row r="11" spans="1:14" x14ac:dyDescent="0.2">
      <c r="A11" s="2">
        <v>43557</v>
      </c>
      <c r="B11" s="1" t="s">
        <v>53</v>
      </c>
      <c r="C11" s="1" t="s">
        <v>183</v>
      </c>
      <c r="D11" s="1"/>
      <c r="E11" s="103" t="s">
        <v>208</v>
      </c>
      <c r="F11" s="1"/>
      <c r="G11" s="1" t="s">
        <v>14</v>
      </c>
      <c r="H11" s="4"/>
      <c r="I11" s="195">
        <v>268.47000000000003</v>
      </c>
      <c r="J11" s="199"/>
      <c r="K11" s="199"/>
      <c r="L11" s="199"/>
      <c r="M11" s="3">
        <v>268.47000000000003</v>
      </c>
      <c r="N11" s="199"/>
    </row>
    <row r="12" spans="1:14" x14ac:dyDescent="0.2">
      <c r="A12" s="2">
        <v>43557</v>
      </c>
      <c r="B12" s="1" t="s">
        <v>18</v>
      </c>
      <c r="C12" s="1" t="s">
        <v>276</v>
      </c>
      <c r="D12" s="1"/>
      <c r="E12" s="103" t="s">
        <v>208</v>
      </c>
      <c r="F12" s="1"/>
      <c r="G12" s="1" t="s">
        <v>17</v>
      </c>
      <c r="H12" s="4"/>
      <c r="I12" s="195">
        <v>89</v>
      </c>
      <c r="J12" s="199"/>
      <c r="K12" s="199"/>
      <c r="L12" s="199"/>
      <c r="M12" s="3">
        <v>89</v>
      </c>
      <c r="N12" s="199"/>
    </row>
    <row r="13" spans="1:14" x14ac:dyDescent="0.2">
      <c r="A13" s="2">
        <v>43567</v>
      </c>
      <c r="B13" s="1" t="s">
        <v>54</v>
      </c>
      <c r="C13" s="1" t="s">
        <v>328</v>
      </c>
      <c r="D13" s="1"/>
      <c r="E13" s="103"/>
      <c r="F13" s="1"/>
      <c r="G13" s="1" t="s">
        <v>0</v>
      </c>
      <c r="H13" s="4">
        <v>12505</v>
      </c>
      <c r="I13" s="195"/>
      <c r="J13" s="199">
        <v>12505</v>
      </c>
      <c r="K13" s="199"/>
      <c r="L13" s="199"/>
      <c r="M13" s="199"/>
      <c r="N13" s="199"/>
    </row>
    <row r="14" spans="1:14" x14ac:dyDescent="0.2">
      <c r="A14" s="2">
        <v>43567</v>
      </c>
      <c r="B14" s="1" t="s">
        <v>56</v>
      </c>
      <c r="C14" s="1" t="s">
        <v>57</v>
      </c>
      <c r="D14" s="1">
        <v>100894</v>
      </c>
      <c r="E14" s="103" t="s">
        <v>208</v>
      </c>
      <c r="F14" s="1"/>
      <c r="G14" s="1" t="s">
        <v>36</v>
      </c>
      <c r="H14" s="4"/>
      <c r="I14" s="195">
        <v>160</v>
      </c>
      <c r="J14" s="199"/>
      <c r="K14" s="199"/>
      <c r="L14" s="199"/>
      <c r="M14" s="3">
        <v>160</v>
      </c>
      <c r="N14" s="199"/>
    </row>
    <row r="15" spans="1:14" x14ac:dyDescent="0.2">
      <c r="A15" s="2">
        <v>43572</v>
      </c>
      <c r="B15" s="1" t="s">
        <v>47</v>
      </c>
      <c r="C15" s="1" t="s">
        <v>58</v>
      </c>
      <c r="D15" s="1"/>
      <c r="E15" s="103"/>
      <c r="F15" s="1"/>
      <c r="G15" s="1" t="s">
        <v>133</v>
      </c>
      <c r="H15" s="4">
        <v>229.8</v>
      </c>
      <c r="I15" s="195"/>
      <c r="J15" s="199"/>
      <c r="K15" s="199">
        <v>229.8</v>
      </c>
      <c r="L15" s="199"/>
      <c r="M15" s="199"/>
      <c r="N15" s="199"/>
    </row>
    <row r="16" spans="1:14" x14ac:dyDescent="0.2">
      <c r="A16" s="2">
        <v>43592</v>
      </c>
      <c r="B16" s="1" t="s">
        <v>59</v>
      </c>
      <c r="C16" s="1" t="s">
        <v>315</v>
      </c>
      <c r="D16" s="1" t="s">
        <v>314</v>
      </c>
      <c r="E16" s="103"/>
      <c r="F16" s="1"/>
      <c r="G16" s="1" t="s">
        <v>6</v>
      </c>
      <c r="H16" s="4"/>
      <c r="I16" s="195">
        <v>206.5</v>
      </c>
      <c r="J16" s="199"/>
      <c r="K16" s="199"/>
      <c r="L16" s="199"/>
      <c r="M16" s="3">
        <v>206.5</v>
      </c>
      <c r="N16" s="199"/>
    </row>
    <row r="17" spans="1:14" x14ac:dyDescent="0.2">
      <c r="A17" s="2">
        <v>43592</v>
      </c>
      <c r="B17" s="1" t="s">
        <v>47</v>
      </c>
      <c r="C17" s="1" t="s">
        <v>262</v>
      </c>
      <c r="D17" s="1"/>
      <c r="E17" s="103"/>
      <c r="F17" s="1"/>
      <c r="G17" s="1" t="s">
        <v>4</v>
      </c>
      <c r="H17" s="4"/>
      <c r="I17" s="195">
        <v>119</v>
      </c>
      <c r="J17" s="199"/>
      <c r="K17" s="199"/>
      <c r="L17" s="3">
        <v>119</v>
      </c>
      <c r="M17" s="199"/>
      <c r="N17" s="199"/>
    </row>
    <row r="18" spans="1:14" x14ac:dyDescent="0.2">
      <c r="A18" s="2">
        <v>43594</v>
      </c>
      <c r="B18" s="1" t="s">
        <v>60</v>
      </c>
      <c r="C18" s="1" t="s">
        <v>166</v>
      </c>
      <c r="D18" s="1"/>
      <c r="E18" s="103"/>
      <c r="F18" s="1"/>
      <c r="G18" s="1" t="s">
        <v>2</v>
      </c>
      <c r="H18" s="4">
        <v>1745.1</v>
      </c>
      <c r="I18" s="195"/>
      <c r="J18" s="199"/>
      <c r="K18" s="199">
        <v>1745.1</v>
      </c>
      <c r="L18" s="199"/>
      <c r="M18" s="199"/>
      <c r="N18" s="199"/>
    </row>
    <row r="19" spans="1:14" x14ac:dyDescent="0.2">
      <c r="A19" s="2">
        <v>43595</v>
      </c>
      <c r="B19" s="1" t="s">
        <v>61</v>
      </c>
      <c r="C19" s="1" t="s">
        <v>62</v>
      </c>
      <c r="D19" s="1"/>
      <c r="E19" s="103"/>
      <c r="F19" s="1"/>
      <c r="G19" s="1" t="s">
        <v>63</v>
      </c>
      <c r="H19" s="4"/>
      <c r="I19" s="195">
        <v>109.7</v>
      </c>
      <c r="J19" s="199"/>
      <c r="K19" s="199"/>
      <c r="L19" s="3">
        <v>109.7</v>
      </c>
      <c r="M19" s="199"/>
      <c r="N19" s="199"/>
    </row>
    <row r="20" spans="1:14" x14ac:dyDescent="0.2">
      <c r="A20" s="85">
        <v>43595</v>
      </c>
      <c r="B20" s="86" t="s">
        <v>64</v>
      </c>
      <c r="C20" s="86" t="s">
        <v>259</v>
      </c>
      <c r="D20" s="86"/>
      <c r="E20" s="104"/>
      <c r="F20" s="86"/>
      <c r="G20" s="1" t="s">
        <v>4</v>
      </c>
      <c r="H20" s="87"/>
      <c r="I20" s="196">
        <v>238.6</v>
      </c>
      <c r="J20" s="199"/>
      <c r="K20" s="199"/>
      <c r="L20" s="3">
        <v>238.6</v>
      </c>
      <c r="M20" s="199"/>
      <c r="N20" s="199"/>
    </row>
    <row r="21" spans="1:14" x14ac:dyDescent="0.2">
      <c r="A21" s="85">
        <v>43595</v>
      </c>
      <c r="B21" s="86" t="s">
        <v>61</v>
      </c>
      <c r="C21" s="86" t="s">
        <v>260</v>
      </c>
      <c r="D21" s="86"/>
      <c r="E21" s="104"/>
      <c r="F21" s="86"/>
      <c r="G21" s="86" t="s">
        <v>63</v>
      </c>
      <c r="H21" s="87"/>
      <c r="I21" s="196">
        <v>237.89</v>
      </c>
      <c r="J21" s="199"/>
      <c r="K21" s="199"/>
      <c r="L21" s="3">
        <v>237.89</v>
      </c>
      <c r="M21" s="199"/>
      <c r="N21" s="199"/>
    </row>
    <row r="22" spans="1:14" x14ac:dyDescent="0.2">
      <c r="A22" s="85">
        <v>43607</v>
      </c>
      <c r="B22" s="86" t="s">
        <v>65</v>
      </c>
      <c r="C22" s="86" t="s">
        <v>66</v>
      </c>
      <c r="D22" s="86"/>
      <c r="E22" s="104" t="s">
        <v>208</v>
      </c>
      <c r="F22" s="86"/>
      <c r="G22" s="86" t="s">
        <v>3</v>
      </c>
      <c r="H22" s="87">
        <v>9</v>
      </c>
      <c r="I22" s="196"/>
      <c r="J22" s="199"/>
      <c r="K22" s="199">
        <v>9</v>
      </c>
      <c r="L22" s="199"/>
      <c r="M22" s="199"/>
      <c r="N22" s="199"/>
    </row>
    <row r="23" spans="1:14" x14ac:dyDescent="0.2">
      <c r="A23" s="85">
        <v>43618</v>
      </c>
      <c r="B23" s="86" t="s">
        <v>67</v>
      </c>
      <c r="C23" s="1" t="s">
        <v>68</v>
      </c>
      <c r="D23" s="86">
        <v>1134</v>
      </c>
      <c r="E23" s="104" t="s">
        <v>208</v>
      </c>
      <c r="F23" s="86"/>
      <c r="G23" s="86" t="s">
        <v>29</v>
      </c>
      <c r="H23" s="87"/>
      <c r="I23" s="196">
        <f>950/4</f>
        <v>237.5</v>
      </c>
      <c r="J23" s="199"/>
      <c r="K23" s="199"/>
      <c r="L23" s="199"/>
      <c r="M23" s="3">
        <f>950/4</f>
        <v>237.5</v>
      </c>
      <c r="N23" s="199"/>
    </row>
    <row r="24" spans="1:14" x14ac:dyDescent="0.2">
      <c r="A24" s="85">
        <v>43619</v>
      </c>
      <c r="B24" s="86" t="s">
        <v>67</v>
      </c>
      <c r="C24" s="1" t="s">
        <v>69</v>
      </c>
      <c r="D24" s="1">
        <v>1134</v>
      </c>
      <c r="E24" s="103" t="s">
        <v>208</v>
      </c>
      <c r="F24" s="1"/>
      <c r="G24" s="1" t="s">
        <v>30</v>
      </c>
      <c r="H24" s="4"/>
      <c r="I24" s="195">
        <f>950/4</f>
        <v>237.5</v>
      </c>
      <c r="J24" s="199"/>
      <c r="K24" s="199"/>
      <c r="L24" s="199"/>
      <c r="M24" s="3">
        <f>950/4</f>
        <v>237.5</v>
      </c>
      <c r="N24" s="199"/>
    </row>
    <row r="25" spans="1:14" x14ac:dyDescent="0.2">
      <c r="A25" s="2">
        <v>43620</v>
      </c>
      <c r="B25" s="1" t="s">
        <v>67</v>
      </c>
      <c r="C25" s="1" t="s">
        <v>70</v>
      </c>
      <c r="D25" s="1">
        <v>1134</v>
      </c>
      <c r="E25" s="103" t="s">
        <v>208</v>
      </c>
      <c r="F25" s="1"/>
      <c r="G25" s="1" t="s">
        <v>31</v>
      </c>
      <c r="H25" s="4"/>
      <c r="I25" s="195">
        <f>950/4</f>
        <v>237.5</v>
      </c>
      <c r="J25" s="199"/>
      <c r="K25" s="199"/>
      <c r="L25" s="199"/>
      <c r="M25" s="3">
        <f>950/4</f>
        <v>237.5</v>
      </c>
      <c r="N25" s="199"/>
    </row>
    <row r="26" spans="1:14" x14ac:dyDescent="0.2">
      <c r="A26" s="151">
        <v>43621</v>
      </c>
      <c r="B26" s="148" t="s">
        <v>67</v>
      </c>
      <c r="C26" s="90" t="s">
        <v>71</v>
      </c>
      <c r="D26" s="148">
        <v>1134</v>
      </c>
      <c r="E26" s="149" t="s">
        <v>208</v>
      </c>
      <c r="F26" s="148"/>
      <c r="G26" s="90" t="s">
        <v>32</v>
      </c>
      <c r="H26" s="150"/>
      <c r="I26" s="197">
        <f>950/4</f>
        <v>237.5</v>
      </c>
      <c r="J26" s="199"/>
      <c r="K26" s="199"/>
      <c r="L26" s="199"/>
      <c r="M26" s="3">
        <f>950/4</f>
        <v>237.5</v>
      </c>
      <c r="N26" s="199"/>
    </row>
    <row r="27" spans="1:14" x14ac:dyDescent="0.2">
      <c r="A27" s="2">
        <v>43618</v>
      </c>
      <c r="B27" s="1" t="s">
        <v>67</v>
      </c>
      <c r="C27" s="1" t="s">
        <v>68</v>
      </c>
      <c r="D27" s="86">
        <v>1140</v>
      </c>
      <c r="E27" s="104" t="s">
        <v>208</v>
      </c>
      <c r="F27" s="86"/>
      <c r="G27" s="86" t="s">
        <v>29</v>
      </c>
      <c r="H27" s="87"/>
      <c r="I27" s="196">
        <v>100</v>
      </c>
      <c r="J27" s="199"/>
      <c r="K27" s="199"/>
      <c r="L27" s="199"/>
      <c r="M27" s="3">
        <v>100</v>
      </c>
      <c r="N27" s="199"/>
    </row>
    <row r="28" spans="1:14" x14ac:dyDescent="0.2">
      <c r="A28" s="2">
        <v>43619</v>
      </c>
      <c r="B28" s="1" t="s">
        <v>67</v>
      </c>
      <c r="C28" s="1" t="s">
        <v>69</v>
      </c>
      <c r="D28" s="1">
        <v>1140</v>
      </c>
      <c r="E28" s="103" t="s">
        <v>208</v>
      </c>
      <c r="F28" s="1"/>
      <c r="G28" s="1" t="s">
        <v>30</v>
      </c>
      <c r="H28" s="4"/>
      <c r="I28" s="195">
        <v>100</v>
      </c>
      <c r="J28" s="199"/>
      <c r="K28" s="199"/>
      <c r="L28" s="199"/>
      <c r="M28" s="3">
        <v>100</v>
      </c>
      <c r="N28" s="199"/>
    </row>
    <row r="29" spans="1:14" x14ac:dyDescent="0.2">
      <c r="A29" s="2">
        <v>43620</v>
      </c>
      <c r="B29" s="1" t="s">
        <v>67</v>
      </c>
      <c r="C29" s="1" t="s">
        <v>70</v>
      </c>
      <c r="D29" s="1">
        <v>1140</v>
      </c>
      <c r="E29" s="103" t="s">
        <v>208</v>
      </c>
      <c r="F29" s="1"/>
      <c r="G29" s="1" t="s">
        <v>31</v>
      </c>
      <c r="H29" s="4"/>
      <c r="I29" s="195">
        <v>100</v>
      </c>
      <c r="J29" s="199"/>
      <c r="K29" s="199"/>
      <c r="L29" s="199"/>
      <c r="M29" s="3">
        <v>100</v>
      </c>
      <c r="N29" s="199"/>
    </row>
    <row r="30" spans="1:14" x14ac:dyDescent="0.2">
      <c r="A30" s="89">
        <v>43621</v>
      </c>
      <c r="B30" s="90" t="s">
        <v>67</v>
      </c>
      <c r="C30" s="90" t="s">
        <v>71</v>
      </c>
      <c r="D30" s="90">
        <v>1140</v>
      </c>
      <c r="E30" s="105" t="s">
        <v>208</v>
      </c>
      <c r="F30" s="90"/>
      <c r="G30" s="90" t="s">
        <v>32</v>
      </c>
      <c r="H30" s="91"/>
      <c r="I30" s="198">
        <v>100</v>
      </c>
      <c r="J30" s="199"/>
      <c r="K30" s="199"/>
      <c r="L30" s="199"/>
      <c r="M30" s="3">
        <v>100</v>
      </c>
      <c r="N30" s="199"/>
    </row>
    <row r="31" spans="1:14" x14ac:dyDescent="0.2">
      <c r="A31" s="89">
        <v>43618</v>
      </c>
      <c r="B31" s="147" t="s">
        <v>72</v>
      </c>
      <c r="C31" s="147" t="s">
        <v>281</v>
      </c>
      <c r="D31" s="90" t="s">
        <v>243</v>
      </c>
      <c r="E31" s="105" t="s">
        <v>208</v>
      </c>
      <c r="F31" s="90"/>
      <c r="G31" s="90" t="s">
        <v>63</v>
      </c>
      <c r="H31" s="91"/>
      <c r="I31" s="198">
        <v>230</v>
      </c>
      <c r="J31" s="199"/>
      <c r="K31" s="199"/>
      <c r="L31" s="199"/>
      <c r="M31" s="3">
        <v>230</v>
      </c>
      <c r="N31" s="199"/>
    </row>
    <row r="32" spans="1:14" x14ac:dyDescent="0.2">
      <c r="A32" s="2">
        <v>43618</v>
      </c>
      <c r="B32" s="1" t="s">
        <v>15</v>
      </c>
      <c r="C32" s="1" t="s">
        <v>73</v>
      </c>
      <c r="D32" s="1">
        <v>13101</v>
      </c>
      <c r="E32" s="103" t="s">
        <v>208</v>
      </c>
      <c r="F32" s="1"/>
      <c r="G32" s="1" t="s">
        <v>14</v>
      </c>
      <c r="H32" s="4"/>
      <c r="I32" s="195">
        <v>17</v>
      </c>
      <c r="J32" s="199"/>
      <c r="K32" s="199"/>
      <c r="L32" s="199"/>
      <c r="M32" s="3">
        <v>17</v>
      </c>
      <c r="N32" s="199"/>
    </row>
    <row r="33" spans="1:14" x14ac:dyDescent="0.2">
      <c r="A33" s="2">
        <v>43618</v>
      </c>
      <c r="B33" s="1" t="s">
        <v>74</v>
      </c>
      <c r="C33" s="1" t="s">
        <v>75</v>
      </c>
      <c r="D33" s="1" t="s">
        <v>246</v>
      </c>
      <c r="E33" s="103" t="s">
        <v>208</v>
      </c>
      <c r="F33" s="1"/>
      <c r="G33" s="1" t="s">
        <v>23</v>
      </c>
      <c r="H33" s="4"/>
      <c r="I33" s="195">
        <v>686.25</v>
      </c>
      <c r="J33" s="199"/>
      <c r="K33" s="199"/>
      <c r="L33" s="199"/>
      <c r="M33" s="199"/>
      <c r="N33" s="3">
        <v>686.25</v>
      </c>
    </row>
    <row r="34" spans="1:14" x14ac:dyDescent="0.2">
      <c r="A34" s="2">
        <v>43622</v>
      </c>
      <c r="B34" s="1" t="s">
        <v>76</v>
      </c>
      <c r="C34" s="1" t="s">
        <v>77</v>
      </c>
      <c r="D34" s="1" t="s">
        <v>78</v>
      </c>
      <c r="E34" s="103" t="s">
        <v>247</v>
      </c>
      <c r="F34" s="1"/>
      <c r="G34" s="1" t="s">
        <v>19</v>
      </c>
      <c r="H34" s="4"/>
      <c r="I34" s="195">
        <v>300</v>
      </c>
      <c r="J34" s="199"/>
      <c r="K34" s="199"/>
      <c r="L34" s="199"/>
      <c r="M34" s="3">
        <v>300</v>
      </c>
      <c r="N34" s="199"/>
    </row>
    <row r="35" spans="1:14" x14ac:dyDescent="0.2">
      <c r="A35" s="2">
        <v>43626</v>
      </c>
      <c r="B35" s="1" t="s">
        <v>79</v>
      </c>
      <c r="C35" s="1" t="s">
        <v>264</v>
      </c>
      <c r="D35" s="1"/>
      <c r="E35" s="103"/>
      <c r="F35" s="1"/>
      <c r="G35" s="1" t="s">
        <v>4</v>
      </c>
      <c r="H35" s="4"/>
      <c r="I35" s="195">
        <v>59.6</v>
      </c>
      <c r="J35" s="199"/>
      <c r="K35" s="199"/>
      <c r="L35" s="3">
        <v>59.6</v>
      </c>
      <c r="M35" s="199"/>
      <c r="N35" s="199"/>
    </row>
    <row r="36" spans="1:14" x14ac:dyDescent="0.2">
      <c r="A36" s="2">
        <v>43626</v>
      </c>
      <c r="B36" s="1" t="s">
        <v>64</v>
      </c>
      <c r="C36" s="1" t="s">
        <v>266</v>
      </c>
      <c r="D36" s="1"/>
      <c r="E36" s="103"/>
      <c r="F36" s="1"/>
      <c r="G36" s="1" t="s">
        <v>7</v>
      </c>
      <c r="H36" s="4"/>
      <c r="I36" s="195">
        <v>0</v>
      </c>
      <c r="J36" s="199"/>
      <c r="K36" s="199"/>
      <c r="L36" s="3">
        <v>0</v>
      </c>
      <c r="M36" s="199"/>
      <c r="N36" s="199"/>
    </row>
    <row r="37" spans="1:14" x14ac:dyDescent="0.2">
      <c r="A37" s="2">
        <v>43626</v>
      </c>
      <c r="B37" s="1" t="s">
        <v>61</v>
      </c>
      <c r="C37" s="1" t="s">
        <v>265</v>
      </c>
      <c r="D37" s="1"/>
      <c r="E37" s="103"/>
      <c r="F37" s="1"/>
      <c r="G37" s="1" t="s">
        <v>4</v>
      </c>
      <c r="H37" s="4"/>
      <c r="I37" s="195">
        <f>298.2+4.5-59.6</f>
        <v>243.1</v>
      </c>
      <c r="J37" s="199"/>
      <c r="K37" s="199"/>
      <c r="L37" s="3">
        <f>298.2+4.5-59.6</f>
        <v>243.1</v>
      </c>
      <c r="M37" s="199"/>
      <c r="N37" s="199"/>
    </row>
    <row r="38" spans="1:14" x14ac:dyDescent="0.2">
      <c r="A38" s="2">
        <v>43626</v>
      </c>
      <c r="B38" s="1" t="s">
        <v>59</v>
      </c>
      <c r="C38" s="1" t="s">
        <v>316</v>
      </c>
      <c r="D38" s="1" t="s">
        <v>313</v>
      </c>
      <c r="E38" s="103"/>
      <c r="F38" s="1"/>
      <c r="G38" s="1" t="s">
        <v>6</v>
      </c>
      <c r="H38" s="4"/>
      <c r="I38" s="195">
        <v>162.25</v>
      </c>
      <c r="J38" s="199"/>
      <c r="K38" s="199"/>
      <c r="L38" s="199"/>
      <c r="M38" s="3">
        <v>162.25</v>
      </c>
      <c r="N38" s="199"/>
    </row>
    <row r="39" spans="1:14" x14ac:dyDescent="0.2">
      <c r="A39" s="2">
        <v>43648</v>
      </c>
      <c r="B39" s="1" t="s">
        <v>15</v>
      </c>
      <c r="C39" s="1" t="s">
        <v>13</v>
      </c>
      <c r="D39" s="1" t="s">
        <v>185</v>
      </c>
      <c r="E39" s="103" t="s">
        <v>208</v>
      </c>
      <c r="F39" s="1"/>
      <c r="G39" s="1" t="s">
        <v>12</v>
      </c>
      <c r="H39" s="4"/>
      <c r="I39" s="195">
        <v>84</v>
      </c>
      <c r="J39" s="199"/>
      <c r="K39" s="199"/>
      <c r="L39" s="199"/>
      <c r="M39" s="3">
        <v>84</v>
      </c>
      <c r="N39" s="199"/>
    </row>
    <row r="40" spans="1:14" x14ac:dyDescent="0.2">
      <c r="A40" s="2">
        <v>43648</v>
      </c>
      <c r="B40" s="1" t="s">
        <v>49</v>
      </c>
      <c r="C40" s="1" t="s">
        <v>80</v>
      </c>
      <c r="D40" s="1" t="s">
        <v>81</v>
      </c>
      <c r="E40" s="103" t="s">
        <v>208</v>
      </c>
      <c r="F40" s="1"/>
      <c r="G40" s="1" t="s">
        <v>22</v>
      </c>
      <c r="H40" s="4"/>
      <c r="I40" s="195">
        <v>184</v>
      </c>
      <c r="J40" s="199"/>
      <c r="K40" s="199"/>
      <c r="L40" s="199"/>
      <c r="M40" s="3">
        <v>184</v>
      </c>
      <c r="N40" s="199"/>
    </row>
    <row r="41" spans="1:14" x14ac:dyDescent="0.2">
      <c r="A41" s="2">
        <v>43648</v>
      </c>
      <c r="B41" s="1" t="s">
        <v>49</v>
      </c>
      <c r="C41" s="1" t="s">
        <v>82</v>
      </c>
      <c r="D41" s="1" t="s">
        <v>83</v>
      </c>
      <c r="E41" s="103" t="s">
        <v>208</v>
      </c>
      <c r="F41" s="1"/>
      <c r="G41" s="1" t="s">
        <v>22</v>
      </c>
      <c r="H41" s="4"/>
      <c r="I41" s="195">
        <v>108.5</v>
      </c>
      <c r="J41" s="199"/>
      <c r="K41" s="199"/>
      <c r="L41" s="199"/>
      <c r="M41" s="3">
        <v>108.5</v>
      </c>
      <c r="N41" s="199"/>
    </row>
    <row r="42" spans="1:14" x14ac:dyDescent="0.2">
      <c r="A42" s="2">
        <v>43648</v>
      </c>
      <c r="B42" s="1" t="s">
        <v>67</v>
      </c>
      <c r="C42" s="1" t="s">
        <v>68</v>
      </c>
      <c r="D42" s="1" t="s">
        <v>84</v>
      </c>
      <c r="E42" s="103" t="s">
        <v>208</v>
      </c>
      <c r="F42" s="1"/>
      <c r="G42" s="1" t="s">
        <v>29</v>
      </c>
      <c r="H42" s="4"/>
      <c r="I42" s="195">
        <v>100</v>
      </c>
      <c r="J42" s="199"/>
      <c r="K42" s="199"/>
      <c r="L42" s="199"/>
      <c r="M42" s="3">
        <v>100</v>
      </c>
      <c r="N42" s="199"/>
    </row>
    <row r="43" spans="1:14" x14ac:dyDescent="0.2">
      <c r="A43" s="2">
        <v>43648</v>
      </c>
      <c r="B43" s="1" t="s">
        <v>67</v>
      </c>
      <c r="C43" s="1" t="s">
        <v>69</v>
      </c>
      <c r="D43" s="1" t="s">
        <v>84</v>
      </c>
      <c r="E43" s="103" t="s">
        <v>208</v>
      </c>
      <c r="F43" s="1"/>
      <c r="G43" s="1" t="s">
        <v>30</v>
      </c>
      <c r="H43" s="4"/>
      <c r="I43" s="195">
        <v>100</v>
      </c>
      <c r="J43" s="199"/>
      <c r="K43" s="199"/>
      <c r="L43" s="199"/>
      <c r="M43" s="3">
        <v>100</v>
      </c>
      <c r="N43" s="199"/>
    </row>
    <row r="44" spans="1:14" x14ac:dyDescent="0.2">
      <c r="A44" s="2">
        <v>43648</v>
      </c>
      <c r="B44" s="1" t="s">
        <v>67</v>
      </c>
      <c r="C44" s="1" t="s">
        <v>70</v>
      </c>
      <c r="D44" s="1" t="s">
        <v>84</v>
      </c>
      <c r="E44" s="103" t="s">
        <v>208</v>
      </c>
      <c r="F44" s="1"/>
      <c r="G44" s="1" t="s">
        <v>31</v>
      </c>
      <c r="H44" s="4"/>
      <c r="I44" s="195">
        <v>200</v>
      </c>
      <c r="J44" s="199"/>
      <c r="K44" s="199"/>
      <c r="L44" s="199"/>
      <c r="M44" s="3">
        <v>200</v>
      </c>
      <c r="N44" s="199"/>
    </row>
    <row r="45" spans="1:14" x14ac:dyDescent="0.2">
      <c r="A45" s="2">
        <v>43648</v>
      </c>
      <c r="B45" s="1" t="s">
        <v>67</v>
      </c>
      <c r="C45" s="1" t="s">
        <v>71</v>
      </c>
      <c r="D45" s="1" t="s">
        <v>84</v>
      </c>
      <c r="E45" s="103" t="s">
        <v>208</v>
      </c>
      <c r="F45" s="1"/>
      <c r="G45" s="1" t="s">
        <v>32</v>
      </c>
      <c r="H45" s="4"/>
      <c r="I45" s="195">
        <v>300</v>
      </c>
      <c r="J45" s="199"/>
      <c r="K45" s="199"/>
      <c r="L45" s="199"/>
      <c r="M45" s="3">
        <v>300</v>
      </c>
      <c r="N45" s="199"/>
    </row>
    <row r="46" spans="1:14" x14ac:dyDescent="0.2">
      <c r="A46" s="2">
        <v>43648</v>
      </c>
      <c r="B46" s="1" t="s">
        <v>61</v>
      </c>
      <c r="C46" s="1" t="s">
        <v>268</v>
      </c>
      <c r="D46" s="1"/>
      <c r="E46" s="103"/>
      <c r="F46" s="1"/>
      <c r="G46" s="1" t="s">
        <v>7</v>
      </c>
      <c r="H46" s="4"/>
      <c r="I46" s="195">
        <v>125.95</v>
      </c>
      <c r="J46" s="199"/>
      <c r="K46" s="199"/>
      <c r="L46" s="3">
        <v>125.95</v>
      </c>
      <c r="M46" s="199"/>
      <c r="N46" s="199"/>
    </row>
    <row r="47" spans="1:14" x14ac:dyDescent="0.2">
      <c r="A47" s="2">
        <v>43648</v>
      </c>
      <c r="B47" s="1" t="s">
        <v>61</v>
      </c>
      <c r="C47" s="1" t="s">
        <v>267</v>
      </c>
      <c r="D47" s="1"/>
      <c r="E47" s="103"/>
      <c r="F47" s="1"/>
      <c r="G47" s="1" t="s">
        <v>4</v>
      </c>
      <c r="H47" s="4"/>
      <c r="I47" s="195">
        <v>240.46</v>
      </c>
      <c r="J47" s="199"/>
      <c r="K47" s="199"/>
      <c r="L47" s="3">
        <v>240.46</v>
      </c>
      <c r="M47" s="199"/>
      <c r="N47" s="199"/>
    </row>
    <row r="48" spans="1:14" x14ac:dyDescent="0.2">
      <c r="A48" s="2">
        <v>43648</v>
      </c>
      <c r="B48" s="1" t="s">
        <v>47</v>
      </c>
      <c r="C48" s="1" t="s">
        <v>267</v>
      </c>
      <c r="D48" s="1"/>
      <c r="E48" s="103"/>
      <c r="F48" s="1"/>
      <c r="G48" s="1" t="s">
        <v>4</v>
      </c>
      <c r="H48" s="4"/>
      <c r="I48" s="195">
        <v>60</v>
      </c>
      <c r="J48" s="199"/>
      <c r="K48" s="199"/>
      <c r="L48" s="3">
        <v>60</v>
      </c>
      <c r="M48" s="199"/>
      <c r="N48" s="199"/>
    </row>
    <row r="49" spans="1:14" x14ac:dyDescent="0.2">
      <c r="A49" s="2">
        <v>43648</v>
      </c>
      <c r="B49" s="1" t="s">
        <v>59</v>
      </c>
      <c r="C49" s="1" t="s">
        <v>317</v>
      </c>
      <c r="D49" s="1" t="s">
        <v>85</v>
      </c>
      <c r="E49" s="103"/>
      <c r="F49" s="1"/>
      <c r="G49" s="1" t="s">
        <v>6</v>
      </c>
      <c r="H49" s="4"/>
      <c r="I49" s="195">
        <v>70.8</v>
      </c>
      <c r="J49" s="199"/>
      <c r="K49" s="199"/>
      <c r="L49" s="199"/>
      <c r="M49" s="3">
        <v>70.8</v>
      </c>
      <c r="N49" s="199"/>
    </row>
    <row r="50" spans="1:14" x14ac:dyDescent="0.2">
      <c r="A50" s="2">
        <v>43648</v>
      </c>
      <c r="B50" s="92" t="s">
        <v>198</v>
      </c>
      <c r="C50" s="1" t="s">
        <v>86</v>
      </c>
      <c r="D50" s="1">
        <v>1863</v>
      </c>
      <c r="E50" s="103" t="s">
        <v>208</v>
      </c>
      <c r="F50" s="1"/>
      <c r="G50" s="1" t="s">
        <v>63</v>
      </c>
      <c r="H50" s="4"/>
      <c r="I50" s="195">
        <v>700</v>
      </c>
      <c r="J50" s="199"/>
      <c r="K50" s="199"/>
      <c r="L50" s="199"/>
      <c r="M50" s="3">
        <v>700</v>
      </c>
      <c r="N50" s="199"/>
    </row>
    <row r="51" spans="1:14" x14ac:dyDescent="0.2">
      <c r="A51" s="2">
        <v>43648</v>
      </c>
      <c r="B51" s="1" t="s">
        <v>87</v>
      </c>
      <c r="C51" s="1" t="s">
        <v>88</v>
      </c>
      <c r="D51" s="1"/>
      <c r="E51" s="103" t="s">
        <v>247</v>
      </c>
      <c r="F51" s="1"/>
      <c r="G51" s="1" t="s">
        <v>16</v>
      </c>
      <c r="H51" s="4"/>
      <c r="I51" s="195">
        <v>20</v>
      </c>
      <c r="J51" s="199"/>
      <c r="K51" s="199"/>
      <c r="L51" s="199"/>
      <c r="M51" s="3">
        <v>20</v>
      </c>
      <c r="N51" s="199"/>
    </row>
    <row r="52" spans="1:14" x14ac:dyDescent="0.2">
      <c r="A52" s="2">
        <v>43679</v>
      </c>
      <c r="B52" s="1" t="s">
        <v>64</v>
      </c>
      <c r="C52" s="1" t="s">
        <v>269</v>
      </c>
      <c r="D52" s="1"/>
      <c r="E52" s="103"/>
      <c r="F52" s="1"/>
      <c r="G52" s="1" t="s">
        <v>7</v>
      </c>
      <c r="H52" s="4"/>
      <c r="I52" s="195">
        <v>28.15</v>
      </c>
      <c r="J52" s="199"/>
      <c r="K52" s="199"/>
      <c r="L52" s="3">
        <v>28.15</v>
      </c>
      <c r="M52" s="199"/>
      <c r="N52" s="199"/>
    </row>
    <row r="53" spans="1:14" x14ac:dyDescent="0.2">
      <c r="A53" s="2">
        <v>43679</v>
      </c>
      <c r="B53" s="1" t="s">
        <v>61</v>
      </c>
      <c r="C53" s="1" t="s">
        <v>270</v>
      </c>
      <c r="D53" s="1"/>
      <c r="E53" s="103"/>
      <c r="F53" s="1"/>
      <c r="G53" s="1" t="s">
        <v>4</v>
      </c>
      <c r="H53" s="4"/>
      <c r="I53" s="195">
        <v>242.32</v>
      </c>
      <c r="J53" s="199"/>
      <c r="K53" s="199"/>
      <c r="L53" s="3">
        <v>242.32</v>
      </c>
      <c r="M53" s="199"/>
      <c r="N53" s="199"/>
    </row>
    <row r="54" spans="1:14" x14ac:dyDescent="0.2">
      <c r="A54" s="2">
        <v>43679</v>
      </c>
      <c r="B54" s="1" t="s">
        <v>47</v>
      </c>
      <c r="C54" s="1" t="s">
        <v>270</v>
      </c>
      <c r="D54" s="1"/>
      <c r="E54" s="103"/>
      <c r="F54" s="1"/>
      <c r="G54" s="1" t="s">
        <v>4</v>
      </c>
      <c r="H54" s="4"/>
      <c r="I54" s="195">
        <v>60.4</v>
      </c>
      <c r="J54" s="199"/>
      <c r="K54" s="199"/>
      <c r="L54" s="3">
        <v>60.4</v>
      </c>
      <c r="M54" s="199"/>
      <c r="N54" s="199"/>
    </row>
    <row r="55" spans="1:14" x14ac:dyDescent="0.2">
      <c r="A55" s="2">
        <v>43679</v>
      </c>
      <c r="B55" s="1" t="s">
        <v>89</v>
      </c>
      <c r="C55" s="1" t="s">
        <v>179</v>
      </c>
      <c r="D55" s="1" t="s">
        <v>90</v>
      </c>
      <c r="E55" s="103" t="s">
        <v>208</v>
      </c>
      <c r="F55" s="1"/>
      <c r="G55" s="1" t="s">
        <v>38</v>
      </c>
      <c r="H55" s="4"/>
      <c r="I55" s="195">
        <v>529.95000000000005</v>
      </c>
      <c r="J55" s="199"/>
      <c r="K55" s="199"/>
      <c r="L55" s="199"/>
      <c r="M55" s="3">
        <v>529.95000000000005</v>
      </c>
      <c r="N55" s="199"/>
    </row>
    <row r="56" spans="1:14" x14ac:dyDescent="0.2">
      <c r="A56" s="2">
        <v>43679</v>
      </c>
      <c r="B56" s="1" t="s">
        <v>15</v>
      </c>
      <c r="C56" s="1" t="s">
        <v>91</v>
      </c>
      <c r="D56" s="1" t="s">
        <v>92</v>
      </c>
      <c r="E56" s="103" t="s">
        <v>208</v>
      </c>
      <c r="F56" s="1"/>
      <c r="G56" s="1" t="s">
        <v>12</v>
      </c>
      <c r="H56" s="4"/>
      <c r="I56" s="195">
        <v>108</v>
      </c>
      <c r="J56" s="199"/>
      <c r="K56" s="199"/>
      <c r="L56" s="199"/>
      <c r="M56" s="3">
        <v>108</v>
      </c>
      <c r="N56" s="199"/>
    </row>
    <row r="57" spans="1:14" x14ac:dyDescent="0.2">
      <c r="A57" s="2">
        <v>43682</v>
      </c>
      <c r="B57" s="1" t="s">
        <v>173</v>
      </c>
      <c r="C57" s="1" t="s">
        <v>174</v>
      </c>
      <c r="D57" s="1"/>
      <c r="E57" s="103"/>
      <c r="F57" s="1"/>
      <c r="G57" s="86" t="s">
        <v>3</v>
      </c>
      <c r="H57" s="4">
        <v>441.63</v>
      </c>
      <c r="I57" s="195"/>
      <c r="J57" s="199"/>
      <c r="K57" s="199">
        <v>441.63</v>
      </c>
      <c r="L57" s="199"/>
      <c r="M57" s="3"/>
      <c r="N57" s="199"/>
    </row>
    <row r="58" spans="1:14" x14ac:dyDescent="0.2">
      <c r="A58" s="2">
        <v>43685</v>
      </c>
      <c r="B58" s="1" t="s">
        <v>67</v>
      </c>
      <c r="C58" s="1" t="s">
        <v>68</v>
      </c>
      <c r="D58" s="1" t="s">
        <v>93</v>
      </c>
      <c r="E58" s="103" t="s">
        <v>208</v>
      </c>
      <c r="F58" s="1"/>
      <c r="G58" s="1" t="s">
        <v>29</v>
      </c>
      <c r="H58" s="4"/>
      <c r="I58" s="195">
        <v>100</v>
      </c>
      <c r="J58" s="199"/>
      <c r="K58" s="199"/>
      <c r="L58" s="199"/>
      <c r="M58" s="3">
        <v>100</v>
      </c>
      <c r="N58" s="199"/>
    </row>
    <row r="59" spans="1:14" x14ac:dyDescent="0.2">
      <c r="A59" s="2">
        <v>43685</v>
      </c>
      <c r="B59" s="1" t="s">
        <v>67</v>
      </c>
      <c r="C59" s="1" t="s">
        <v>69</v>
      </c>
      <c r="D59" s="1" t="s">
        <v>93</v>
      </c>
      <c r="E59" s="103" t="s">
        <v>208</v>
      </c>
      <c r="F59" s="1"/>
      <c r="G59" s="1" t="s">
        <v>30</v>
      </c>
      <c r="H59" s="4"/>
      <c r="I59" s="195">
        <v>100</v>
      </c>
      <c r="J59" s="199"/>
      <c r="K59" s="199"/>
      <c r="L59" s="199"/>
      <c r="M59" s="3">
        <v>100</v>
      </c>
      <c r="N59" s="199"/>
    </row>
    <row r="60" spans="1:14" x14ac:dyDescent="0.2">
      <c r="A60" s="2">
        <v>43685</v>
      </c>
      <c r="B60" s="1" t="s">
        <v>67</v>
      </c>
      <c r="C60" s="1" t="s">
        <v>70</v>
      </c>
      <c r="D60" s="1" t="s">
        <v>93</v>
      </c>
      <c r="E60" s="103" t="s">
        <v>208</v>
      </c>
      <c r="F60" s="1"/>
      <c r="G60" s="1" t="s">
        <v>31</v>
      </c>
      <c r="H60" s="4"/>
      <c r="I60" s="195">
        <v>200</v>
      </c>
      <c r="J60" s="199"/>
      <c r="K60" s="199"/>
      <c r="L60" s="199"/>
      <c r="M60" s="3">
        <v>200</v>
      </c>
      <c r="N60" s="199"/>
    </row>
    <row r="61" spans="1:14" x14ac:dyDescent="0.2">
      <c r="A61" s="2">
        <v>43685</v>
      </c>
      <c r="B61" s="1" t="s">
        <v>67</v>
      </c>
      <c r="C61" s="1" t="s">
        <v>71</v>
      </c>
      <c r="D61" s="1" t="s">
        <v>93</v>
      </c>
      <c r="E61" s="103" t="s">
        <v>208</v>
      </c>
      <c r="F61" s="1"/>
      <c r="G61" s="1" t="s">
        <v>32</v>
      </c>
      <c r="H61" s="4"/>
      <c r="I61" s="195">
        <v>200</v>
      </c>
      <c r="J61" s="199"/>
      <c r="K61" s="199"/>
      <c r="L61" s="199"/>
      <c r="M61" s="3">
        <v>200</v>
      </c>
      <c r="N61" s="199"/>
    </row>
    <row r="62" spans="1:14" x14ac:dyDescent="0.2">
      <c r="A62" s="2">
        <v>43685</v>
      </c>
      <c r="B62" s="1" t="s">
        <v>59</v>
      </c>
      <c r="C62" s="1" t="s">
        <v>318</v>
      </c>
      <c r="D62" s="1" t="s">
        <v>94</v>
      </c>
      <c r="E62" s="103"/>
      <c r="F62" s="1"/>
      <c r="G62" s="1" t="s">
        <v>6</v>
      </c>
      <c r="H62" s="4"/>
      <c r="I62" s="195">
        <v>93</v>
      </c>
      <c r="J62" s="199"/>
      <c r="K62" s="199"/>
      <c r="L62" s="199"/>
      <c r="M62" s="3">
        <v>93</v>
      </c>
      <c r="N62" s="199"/>
    </row>
    <row r="63" spans="1:14" x14ac:dyDescent="0.2">
      <c r="A63" s="2">
        <v>43687</v>
      </c>
      <c r="B63" s="1" t="s">
        <v>15</v>
      </c>
      <c r="C63" s="1" t="s">
        <v>95</v>
      </c>
      <c r="D63" s="1" t="s">
        <v>181</v>
      </c>
      <c r="E63" s="103" t="s">
        <v>208</v>
      </c>
      <c r="F63" s="1"/>
      <c r="G63" s="1" t="s">
        <v>12</v>
      </c>
      <c r="H63" s="4"/>
      <c r="I63" s="195">
        <v>420</v>
      </c>
      <c r="J63" s="199"/>
      <c r="K63" s="199"/>
      <c r="L63" s="199"/>
      <c r="M63" s="3">
        <v>420</v>
      </c>
      <c r="N63" s="199"/>
    </row>
    <row r="64" spans="1:14" x14ac:dyDescent="0.2">
      <c r="A64" s="2">
        <v>43687</v>
      </c>
      <c r="B64" s="1" t="s">
        <v>96</v>
      </c>
      <c r="C64" s="1" t="s">
        <v>97</v>
      </c>
      <c r="D64" s="1">
        <v>2782149</v>
      </c>
      <c r="E64" s="103" t="s">
        <v>208</v>
      </c>
      <c r="F64" s="1"/>
      <c r="G64" s="1" t="s">
        <v>27</v>
      </c>
      <c r="H64" s="4"/>
      <c r="I64" s="195">
        <v>85.09</v>
      </c>
      <c r="J64" s="199"/>
      <c r="K64" s="199"/>
      <c r="L64" s="199"/>
      <c r="M64" s="3">
        <v>85.09</v>
      </c>
      <c r="N64" s="199"/>
    </row>
    <row r="65" spans="1:14" x14ac:dyDescent="0.2">
      <c r="A65" s="2">
        <v>43711</v>
      </c>
      <c r="B65" s="92" t="s">
        <v>98</v>
      </c>
      <c r="C65" s="1" t="s">
        <v>99</v>
      </c>
      <c r="D65" s="1">
        <v>1238</v>
      </c>
      <c r="E65" s="103" t="s">
        <v>208</v>
      </c>
      <c r="F65" s="1"/>
      <c r="G65" s="1" t="s">
        <v>39</v>
      </c>
      <c r="H65" s="4"/>
      <c r="I65" s="195">
        <v>250.26</v>
      </c>
      <c r="J65" s="199"/>
      <c r="K65" s="199"/>
      <c r="L65" s="199"/>
      <c r="M65" s="3">
        <v>250.26</v>
      </c>
      <c r="N65" s="199"/>
    </row>
    <row r="66" spans="1:14" x14ac:dyDescent="0.2">
      <c r="A66" s="2">
        <v>43711</v>
      </c>
      <c r="B66" s="92" t="s">
        <v>100</v>
      </c>
      <c r="C66" s="1" t="s">
        <v>170</v>
      </c>
      <c r="D66" s="1" t="s">
        <v>186</v>
      </c>
      <c r="E66" s="103" t="s">
        <v>208</v>
      </c>
      <c r="F66" s="1"/>
      <c r="G66" s="1" t="s">
        <v>21</v>
      </c>
      <c r="H66" s="4"/>
      <c r="I66" s="195">
        <v>60</v>
      </c>
      <c r="J66" s="199"/>
      <c r="K66" s="199"/>
      <c r="L66" s="199"/>
      <c r="M66" s="3">
        <v>60</v>
      </c>
      <c r="N66" s="199"/>
    </row>
    <row r="67" spans="1:14" x14ac:dyDescent="0.2">
      <c r="A67" s="2">
        <v>43711</v>
      </c>
      <c r="B67" s="92" t="s">
        <v>15</v>
      </c>
      <c r="C67" s="1" t="s">
        <v>95</v>
      </c>
      <c r="D67" s="1" t="s">
        <v>184</v>
      </c>
      <c r="E67" s="103" t="s">
        <v>208</v>
      </c>
      <c r="F67" s="1"/>
      <c r="G67" s="1" t="s">
        <v>12</v>
      </c>
      <c r="H67" s="4"/>
      <c r="I67" s="195">
        <v>84</v>
      </c>
      <c r="J67" s="199"/>
      <c r="K67" s="199"/>
      <c r="L67" s="199"/>
      <c r="M67" s="3">
        <v>84</v>
      </c>
      <c r="N67" s="199"/>
    </row>
    <row r="68" spans="1:14" x14ac:dyDescent="0.2">
      <c r="A68" s="2">
        <v>43711</v>
      </c>
      <c r="B68" s="92" t="s">
        <v>61</v>
      </c>
      <c r="C68" s="1" t="s">
        <v>271</v>
      </c>
      <c r="D68" s="1"/>
      <c r="E68" s="103"/>
      <c r="F68" s="1"/>
      <c r="G68" s="1" t="s">
        <v>7</v>
      </c>
      <c r="H68" s="4"/>
      <c r="I68" s="195">
        <v>8.4</v>
      </c>
      <c r="J68" s="199"/>
      <c r="K68" s="199"/>
      <c r="L68" s="3">
        <v>8.4</v>
      </c>
      <c r="M68" s="199"/>
      <c r="N68" s="199"/>
    </row>
    <row r="69" spans="1:14" x14ac:dyDescent="0.2">
      <c r="A69" s="2">
        <v>43711</v>
      </c>
      <c r="B69" s="92" t="s">
        <v>61</v>
      </c>
      <c r="C69" s="1" t="s">
        <v>272</v>
      </c>
      <c r="D69" s="1"/>
      <c r="E69" s="103"/>
      <c r="F69" s="1"/>
      <c r="G69" s="1" t="s">
        <v>4</v>
      </c>
      <c r="H69" s="4"/>
      <c r="I69" s="195">
        <v>240.7</v>
      </c>
      <c r="J69" s="199"/>
      <c r="K69" s="199"/>
      <c r="L69" s="3">
        <v>240.7</v>
      </c>
      <c r="M69" s="199"/>
      <c r="N69" s="199"/>
    </row>
    <row r="70" spans="1:14" x14ac:dyDescent="0.2">
      <c r="A70" s="2">
        <v>43711</v>
      </c>
      <c r="B70" s="92" t="s">
        <v>79</v>
      </c>
      <c r="C70" s="1" t="s">
        <v>272</v>
      </c>
      <c r="D70" s="1"/>
      <c r="E70" s="103"/>
      <c r="F70" s="1"/>
      <c r="G70" s="1" t="s">
        <v>4</v>
      </c>
      <c r="H70" s="4"/>
      <c r="I70" s="195">
        <v>60</v>
      </c>
      <c r="J70" s="199"/>
      <c r="K70" s="199"/>
      <c r="L70" s="3">
        <v>60</v>
      </c>
      <c r="M70" s="199"/>
      <c r="N70" s="199"/>
    </row>
    <row r="71" spans="1:14" x14ac:dyDescent="0.2">
      <c r="A71" s="2">
        <v>43711</v>
      </c>
      <c r="B71" s="92" t="s">
        <v>67</v>
      </c>
      <c r="C71" s="1" t="s">
        <v>68</v>
      </c>
      <c r="D71" s="1" t="s">
        <v>101</v>
      </c>
      <c r="E71" s="103" t="s">
        <v>208</v>
      </c>
      <c r="F71" s="1"/>
      <c r="G71" s="1" t="s">
        <v>29</v>
      </c>
      <c r="H71" s="4"/>
      <c r="I71" s="195">
        <v>100</v>
      </c>
      <c r="J71" s="199"/>
      <c r="K71" s="199"/>
      <c r="L71" s="199"/>
      <c r="M71" s="3">
        <v>100</v>
      </c>
      <c r="N71" s="199"/>
    </row>
    <row r="72" spans="1:14" x14ac:dyDescent="0.2">
      <c r="A72" s="2">
        <v>43711</v>
      </c>
      <c r="B72" s="92" t="s">
        <v>67</v>
      </c>
      <c r="C72" s="1" t="s">
        <v>69</v>
      </c>
      <c r="D72" s="1" t="s">
        <v>101</v>
      </c>
      <c r="E72" s="103" t="s">
        <v>208</v>
      </c>
      <c r="F72" s="1"/>
      <c r="G72" s="1" t="s">
        <v>30</v>
      </c>
      <c r="H72" s="4"/>
      <c r="I72" s="195">
        <v>100</v>
      </c>
      <c r="J72" s="199"/>
      <c r="K72" s="199"/>
      <c r="L72" s="199"/>
      <c r="M72" s="3">
        <v>100</v>
      </c>
      <c r="N72" s="199"/>
    </row>
    <row r="73" spans="1:14" x14ac:dyDescent="0.2">
      <c r="A73" s="2">
        <v>43711</v>
      </c>
      <c r="B73" s="92" t="s">
        <v>67</v>
      </c>
      <c r="C73" s="1" t="s">
        <v>70</v>
      </c>
      <c r="D73" s="1" t="s">
        <v>101</v>
      </c>
      <c r="E73" s="103" t="s">
        <v>208</v>
      </c>
      <c r="F73" s="1"/>
      <c r="G73" s="1" t="s">
        <v>31</v>
      </c>
      <c r="H73" s="4"/>
      <c r="I73" s="195">
        <v>100</v>
      </c>
      <c r="J73" s="199"/>
      <c r="K73" s="199"/>
      <c r="L73" s="199"/>
      <c r="M73" s="3">
        <v>100</v>
      </c>
      <c r="N73" s="199"/>
    </row>
    <row r="74" spans="1:14" x14ac:dyDescent="0.2">
      <c r="A74" s="2">
        <v>43711</v>
      </c>
      <c r="B74" s="92" t="s">
        <v>67</v>
      </c>
      <c r="C74" s="1" t="s">
        <v>71</v>
      </c>
      <c r="D74" s="1" t="s">
        <v>101</v>
      </c>
      <c r="E74" s="103" t="s">
        <v>208</v>
      </c>
      <c r="F74" s="1"/>
      <c r="G74" s="1" t="s">
        <v>32</v>
      </c>
      <c r="H74" s="4"/>
      <c r="I74" s="195">
        <v>100</v>
      </c>
      <c r="J74" s="199"/>
      <c r="K74" s="199"/>
      <c r="L74" s="199"/>
      <c r="M74" s="3">
        <v>100</v>
      </c>
      <c r="N74" s="199"/>
    </row>
    <row r="75" spans="1:14" x14ac:dyDescent="0.2">
      <c r="A75" s="2">
        <v>43721</v>
      </c>
      <c r="B75" s="1" t="s">
        <v>54</v>
      </c>
      <c r="C75" s="1" t="s">
        <v>152</v>
      </c>
      <c r="D75" s="1"/>
      <c r="E75" s="103"/>
      <c r="F75" s="1"/>
      <c r="G75" s="1" t="s">
        <v>0</v>
      </c>
      <c r="H75" s="4">
        <v>12505</v>
      </c>
      <c r="I75" s="195"/>
      <c r="J75" s="199">
        <v>12505</v>
      </c>
      <c r="K75" s="199"/>
      <c r="L75" s="199"/>
      <c r="M75" s="199"/>
      <c r="N75" s="199"/>
    </row>
    <row r="76" spans="1:14" x14ac:dyDescent="0.2">
      <c r="A76" s="2">
        <v>43728</v>
      </c>
      <c r="B76" s="1" t="s">
        <v>153</v>
      </c>
      <c r="C76" s="1" t="s">
        <v>154</v>
      </c>
      <c r="D76" s="1" t="s">
        <v>155</v>
      </c>
      <c r="E76" s="103" t="s">
        <v>208</v>
      </c>
      <c r="F76" s="1" t="s">
        <v>213</v>
      </c>
      <c r="G76" s="1" t="s">
        <v>33</v>
      </c>
      <c r="H76" s="4"/>
      <c r="I76" s="195">
        <v>222</v>
      </c>
      <c r="J76" s="199"/>
      <c r="K76" s="199"/>
      <c r="L76" s="199"/>
      <c r="M76" s="3">
        <v>222</v>
      </c>
      <c r="N76" s="199"/>
    </row>
    <row r="77" spans="1:14" x14ac:dyDescent="0.2">
      <c r="A77" s="2">
        <v>43728</v>
      </c>
      <c r="B77" s="1" t="s">
        <v>157</v>
      </c>
      <c r="C77" s="1" t="s">
        <v>158</v>
      </c>
      <c r="D77" s="1" t="s">
        <v>199</v>
      </c>
      <c r="E77" s="103" t="s">
        <v>208</v>
      </c>
      <c r="F77" s="1"/>
      <c r="G77" s="1" t="s">
        <v>25</v>
      </c>
      <c r="H77" s="4"/>
      <c r="I77" s="195">
        <v>325</v>
      </c>
      <c r="J77" s="199"/>
      <c r="K77" s="199"/>
      <c r="L77" s="199"/>
      <c r="M77" s="3">
        <v>325</v>
      </c>
      <c r="N77" s="199"/>
    </row>
    <row r="78" spans="1:14" x14ac:dyDescent="0.2">
      <c r="A78" s="2">
        <v>43731</v>
      </c>
      <c r="B78" s="1" t="s">
        <v>241</v>
      </c>
      <c r="C78" s="1" t="s">
        <v>159</v>
      </c>
      <c r="D78" s="1"/>
      <c r="E78" s="103" t="s">
        <v>208</v>
      </c>
      <c r="F78" s="1"/>
      <c r="G78" s="1" t="s">
        <v>1</v>
      </c>
      <c r="H78" s="4">
        <v>332.5</v>
      </c>
      <c r="I78" s="195"/>
      <c r="J78" s="199"/>
      <c r="K78" s="199">
        <v>332.5</v>
      </c>
      <c r="L78" s="199"/>
      <c r="M78" s="3"/>
      <c r="N78" s="199"/>
    </row>
    <row r="79" spans="1:14" x14ac:dyDescent="0.2">
      <c r="A79" s="2">
        <v>43734</v>
      </c>
      <c r="B79" s="1" t="s">
        <v>282</v>
      </c>
      <c r="C79" s="1" t="s">
        <v>283</v>
      </c>
      <c r="D79" s="1" t="s">
        <v>156</v>
      </c>
      <c r="E79" s="103" t="s">
        <v>208</v>
      </c>
      <c r="F79" s="1" t="s">
        <v>222</v>
      </c>
      <c r="G79" s="1" t="s">
        <v>11</v>
      </c>
      <c r="H79" s="4"/>
      <c r="I79" s="195">
        <v>240</v>
      </c>
      <c r="J79" s="199"/>
      <c r="K79" s="199"/>
      <c r="L79" s="199"/>
      <c r="M79" s="3">
        <v>240</v>
      </c>
      <c r="N79" s="199"/>
    </row>
    <row r="80" spans="1:14" x14ac:dyDescent="0.2">
      <c r="A80" s="2">
        <v>43735</v>
      </c>
      <c r="B80" s="1" t="s">
        <v>40</v>
      </c>
      <c r="C80" s="1" t="s">
        <v>160</v>
      </c>
      <c r="D80" s="1" t="s">
        <v>161</v>
      </c>
      <c r="E80" s="103" t="s">
        <v>208</v>
      </c>
      <c r="F80" s="1"/>
      <c r="G80" s="1" t="s">
        <v>162</v>
      </c>
      <c r="H80" s="4"/>
      <c r="I80" s="195">
        <v>35</v>
      </c>
      <c r="J80" s="199"/>
      <c r="K80" s="199"/>
      <c r="L80" s="199"/>
      <c r="M80" s="3">
        <v>35</v>
      </c>
      <c r="N80" s="199"/>
    </row>
    <row r="81" spans="1:14" x14ac:dyDescent="0.2">
      <c r="A81" s="2">
        <v>43741</v>
      </c>
      <c r="B81" s="92" t="s">
        <v>61</v>
      </c>
      <c r="C81" s="1" t="s">
        <v>273</v>
      </c>
      <c r="D81" s="1"/>
      <c r="E81" s="103"/>
      <c r="F81" s="1"/>
      <c r="G81" s="100" t="s">
        <v>7</v>
      </c>
      <c r="H81" s="4"/>
      <c r="I81" s="195"/>
      <c r="J81" s="199"/>
      <c r="K81" s="199"/>
      <c r="L81" s="199"/>
      <c r="M81" s="3"/>
      <c r="N81" s="199"/>
    </row>
    <row r="82" spans="1:14" x14ac:dyDescent="0.2">
      <c r="A82" s="2">
        <v>43741</v>
      </c>
      <c r="B82" s="92" t="s">
        <v>61</v>
      </c>
      <c r="C82" s="1" t="s">
        <v>274</v>
      </c>
      <c r="D82" s="1"/>
      <c r="E82" s="103"/>
      <c r="F82" s="1"/>
      <c r="G82" s="100" t="s">
        <v>4</v>
      </c>
      <c r="H82" s="4"/>
      <c r="I82" s="195">
        <v>238.2</v>
      </c>
      <c r="J82" s="199"/>
      <c r="K82" s="199"/>
      <c r="L82" s="3">
        <v>238.2</v>
      </c>
      <c r="M82" s="199"/>
      <c r="N82" s="199"/>
    </row>
    <row r="83" spans="1:14" x14ac:dyDescent="0.2">
      <c r="A83" s="2">
        <v>43741</v>
      </c>
      <c r="B83" s="92" t="s">
        <v>47</v>
      </c>
      <c r="C83" s="1" t="s">
        <v>274</v>
      </c>
      <c r="D83" s="1"/>
      <c r="E83" s="103"/>
      <c r="F83" s="1"/>
      <c r="G83" s="100" t="s">
        <v>4</v>
      </c>
      <c r="H83" s="4"/>
      <c r="I83" s="195">
        <v>60</v>
      </c>
      <c r="J83" s="199"/>
      <c r="K83" s="199"/>
      <c r="L83" s="3">
        <v>60</v>
      </c>
      <c r="M83" s="199"/>
      <c r="N83" s="199"/>
    </row>
    <row r="84" spans="1:14" x14ac:dyDescent="0.2">
      <c r="A84" s="2">
        <v>43741</v>
      </c>
      <c r="B84" s="92" t="s">
        <v>67</v>
      </c>
      <c r="C84" s="1" t="s">
        <v>68</v>
      </c>
      <c r="D84" s="1" t="s">
        <v>200</v>
      </c>
      <c r="E84" s="103" t="s">
        <v>208</v>
      </c>
      <c r="F84" s="1"/>
      <c r="G84" s="1" t="s">
        <v>29</v>
      </c>
      <c r="H84" s="4"/>
      <c r="I84" s="195">
        <v>100</v>
      </c>
      <c r="J84" s="199"/>
      <c r="K84" s="199"/>
      <c r="L84" s="199"/>
      <c r="M84" s="3">
        <v>100</v>
      </c>
      <c r="N84" s="199"/>
    </row>
    <row r="85" spans="1:14" x14ac:dyDescent="0.2">
      <c r="A85" s="2">
        <v>43741</v>
      </c>
      <c r="B85" s="92" t="s">
        <v>67</v>
      </c>
      <c r="C85" s="1" t="s">
        <v>69</v>
      </c>
      <c r="D85" s="1" t="s">
        <v>200</v>
      </c>
      <c r="E85" s="103" t="s">
        <v>208</v>
      </c>
      <c r="F85" s="1"/>
      <c r="G85" s="1" t="s">
        <v>30</v>
      </c>
      <c r="H85" s="4"/>
      <c r="I85" s="195">
        <v>100</v>
      </c>
      <c r="J85" s="199"/>
      <c r="K85" s="199"/>
      <c r="L85" s="199"/>
      <c r="M85" s="3">
        <v>100</v>
      </c>
      <c r="N85" s="199"/>
    </row>
    <row r="86" spans="1:14" x14ac:dyDescent="0.2">
      <c r="A86" s="2">
        <v>43741</v>
      </c>
      <c r="B86" s="92" t="s">
        <v>67</v>
      </c>
      <c r="C86" s="1" t="s">
        <v>70</v>
      </c>
      <c r="D86" s="1" t="s">
        <v>200</v>
      </c>
      <c r="E86" s="103" t="s">
        <v>208</v>
      </c>
      <c r="F86" s="1"/>
      <c r="G86" s="1" t="s">
        <v>31</v>
      </c>
      <c r="H86" s="4"/>
      <c r="I86" s="195">
        <v>100</v>
      </c>
      <c r="J86" s="199"/>
      <c r="K86" s="199"/>
      <c r="L86" s="199"/>
      <c r="M86" s="3">
        <v>100</v>
      </c>
      <c r="N86" s="199"/>
    </row>
    <row r="87" spans="1:14" x14ac:dyDescent="0.2">
      <c r="A87" s="2">
        <v>43741</v>
      </c>
      <c r="B87" s="92" t="s">
        <v>67</v>
      </c>
      <c r="C87" s="1" t="s">
        <v>71</v>
      </c>
      <c r="D87" s="1" t="s">
        <v>200</v>
      </c>
      <c r="E87" s="103" t="s">
        <v>208</v>
      </c>
      <c r="F87" s="1"/>
      <c r="G87" s="1" t="s">
        <v>32</v>
      </c>
      <c r="H87" s="4"/>
      <c r="I87" s="195">
        <v>100</v>
      </c>
      <c r="J87" s="199"/>
      <c r="K87" s="199"/>
      <c r="L87" s="199"/>
      <c r="M87" s="3">
        <v>100</v>
      </c>
      <c r="N87" s="199"/>
    </row>
    <row r="88" spans="1:14" x14ac:dyDescent="0.2">
      <c r="A88" s="2">
        <v>43753</v>
      </c>
      <c r="B88" s="1" t="s">
        <v>164</v>
      </c>
      <c r="C88" s="1" t="s">
        <v>163</v>
      </c>
      <c r="D88" s="1">
        <v>8820</v>
      </c>
      <c r="E88" s="103" t="s">
        <v>208</v>
      </c>
      <c r="F88" s="1" t="s">
        <v>222</v>
      </c>
      <c r="G88" s="1" t="s">
        <v>28</v>
      </c>
      <c r="H88" s="4"/>
      <c r="I88" s="195">
        <v>150.49</v>
      </c>
      <c r="J88" s="199"/>
      <c r="K88" s="199"/>
      <c r="L88" s="199"/>
      <c r="M88" s="3">
        <v>150.49</v>
      </c>
      <c r="N88" s="199"/>
    </row>
    <row r="89" spans="1:14" x14ac:dyDescent="0.2">
      <c r="A89" s="2">
        <v>43769</v>
      </c>
      <c r="B89" s="1" t="s">
        <v>60</v>
      </c>
      <c r="C89" s="1" t="s">
        <v>167</v>
      </c>
      <c r="D89" s="1" t="s">
        <v>209</v>
      </c>
      <c r="E89" s="103" t="s">
        <v>208</v>
      </c>
      <c r="F89" s="1"/>
      <c r="G89" s="1" t="s">
        <v>2</v>
      </c>
      <c r="H89" s="4">
        <v>1745.1</v>
      </c>
      <c r="I89" s="195"/>
      <c r="J89" s="199"/>
      <c r="K89" s="199">
        <v>1745.1</v>
      </c>
      <c r="L89" s="199"/>
      <c r="M89" s="3"/>
      <c r="N89" s="199"/>
    </row>
    <row r="90" spans="1:14" x14ac:dyDescent="0.2">
      <c r="A90" s="2">
        <v>43783</v>
      </c>
      <c r="B90" s="1" t="s">
        <v>169</v>
      </c>
      <c r="C90" s="1" t="s">
        <v>180</v>
      </c>
      <c r="D90" s="1" t="s">
        <v>182</v>
      </c>
      <c r="E90" s="103" t="s">
        <v>208</v>
      </c>
      <c r="F90" s="1" t="s">
        <v>222</v>
      </c>
      <c r="G90" s="1" t="s">
        <v>12</v>
      </c>
      <c r="H90" s="4"/>
      <c r="I90" s="195">
        <v>192</v>
      </c>
      <c r="J90" s="199"/>
      <c r="K90" s="199"/>
      <c r="L90" s="199"/>
      <c r="M90" s="3">
        <v>192</v>
      </c>
      <c r="N90" s="199"/>
    </row>
    <row r="91" spans="1:14" x14ac:dyDescent="0.2">
      <c r="A91" s="2">
        <v>43788</v>
      </c>
      <c r="B91" s="1" t="s">
        <v>54</v>
      </c>
      <c r="C91" s="1" t="s">
        <v>168</v>
      </c>
      <c r="D91" s="1" t="s">
        <v>210</v>
      </c>
      <c r="E91" s="103" t="s">
        <v>208</v>
      </c>
      <c r="F91" s="1"/>
      <c r="G91" s="1" t="s">
        <v>2</v>
      </c>
      <c r="H91" s="4">
        <v>1910.37</v>
      </c>
      <c r="I91" s="195"/>
      <c r="J91" s="199"/>
      <c r="K91" s="199">
        <v>1910.37</v>
      </c>
      <c r="L91" s="199"/>
      <c r="M91" s="3"/>
      <c r="N91" s="199"/>
    </row>
    <row r="92" spans="1:14" x14ac:dyDescent="0.2">
      <c r="A92" s="2">
        <v>43788</v>
      </c>
      <c r="B92" s="1" t="s">
        <v>100</v>
      </c>
      <c r="C92" s="1" t="s">
        <v>165</v>
      </c>
      <c r="D92" s="1" t="s">
        <v>196</v>
      </c>
      <c r="E92" s="103" t="s">
        <v>208</v>
      </c>
      <c r="F92" s="1" t="s">
        <v>222</v>
      </c>
      <c r="G92" s="1" t="s">
        <v>21</v>
      </c>
      <c r="H92" s="4"/>
      <c r="I92" s="195">
        <v>60</v>
      </c>
      <c r="J92" s="199"/>
      <c r="K92" s="199"/>
      <c r="L92" s="199"/>
      <c r="M92" s="3">
        <v>60</v>
      </c>
      <c r="N92" s="199"/>
    </row>
    <row r="93" spans="1:14" x14ac:dyDescent="0.2">
      <c r="A93" s="2">
        <v>43798</v>
      </c>
      <c r="B93" s="1" t="s">
        <v>61</v>
      </c>
      <c r="C93" s="1" t="s">
        <v>178</v>
      </c>
      <c r="D93" s="1"/>
      <c r="E93" s="103"/>
      <c r="F93" s="1"/>
      <c r="G93" s="1" t="s">
        <v>4</v>
      </c>
      <c r="H93" s="4"/>
      <c r="I93" s="195">
        <v>244.9</v>
      </c>
      <c r="J93" s="199"/>
      <c r="K93" s="199"/>
      <c r="L93" s="3">
        <v>244.9</v>
      </c>
      <c r="M93" s="199"/>
      <c r="N93" s="199"/>
    </row>
    <row r="94" spans="1:14" x14ac:dyDescent="0.2">
      <c r="A94" s="2">
        <v>43798</v>
      </c>
      <c r="B94" s="1" t="s">
        <v>47</v>
      </c>
      <c r="C94" s="1" t="s">
        <v>275</v>
      </c>
      <c r="D94" s="1"/>
      <c r="E94" s="103"/>
      <c r="F94" s="1"/>
      <c r="G94" s="1" t="s">
        <v>4</v>
      </c>
      <c r="H94" s="4"/>
      <c r="I94" s="195">
        <v>59.6</v>
      </c>
      <c r="J94" s="199"/>
      <c r="K94" s="199"/>
      <c r="L94" s="3">
        <v>59.6</v>
      </c>
      <c r="M94" s="199"/>
      <c r="N94" s="199"/>
    </row>
    <row r="95" spans="1:14" x14ac:dyDescent="0.2">
      <c r="A95" s="2">
        <v>43804</v>
      </c>
      <c r="B95" s="1" t="s">
        <v>100</v>
      </c>
      <c r="C95" s="1" t="s">
        <v>171</v>
      </c>
      <c r="D95" s="1" t="s">
        <v>197</v>
      </c>
      <c r="E95" s="103" t="s">
        <v>208</v>
      </c>
      <c r="F95" s="1" t="s">
        <v>222</v>
      </c>
      <c r="G95" s="1" t="s">
        <v>21</v>
      </c>
      <c r="H95" s="4"/>
      <c r="I95" s="195">
        <v>150</v>
      </c>
      <c r="J95" s="199"/>
      <c r="K95" s="199"/>
      <c r="L95" s="199"/>
      <c r="M95" s="3">
        <v>150</v>
      </c>
      <c r="N95" s="199"/>
    </row>
    <row r="96" spans="1:14" x14ac:dyDescent="0.2">
      <c r="A96" s="2">
        <v>43804</v>
      </c>
      <c r="B96" s="1" t="s">
        <v>74</v>
      </c>
      <c r="C96" s="1" t="s">
        <v>172</v>
      </c>
      <c r="D96" s="1" t="s">
        <v>211</v>
      </c>
      <c r="E96" s="103" t="s">
        <v>208</v>
      </c>
      <c r="F96" s="1"/>
      <c r="G96" s="1" t="s">
        <v>23</v>
      </c>
      <c r="H96" s="4"/>
      <c r="I96" s="195">
        <v>671.79</v>
      </c>
      <c r="J96" s="199"/>
      <c r="K96" s="199"/>
      <c r="L96" s="199"/>
      <c r="M96" s="199"/>
      <c r="N96" s="3">
        <v>671.79</v>
      </c>
    </row>
    <row r="97" spans="1:14" x14ac:dyDescent="0.2">
      <c r="A97" s="2">
        <v>43808</v>
      </c>
      <c r="B97" s="1" t="s">
        <v>67</v>
      </c>
      <c r="C97" s="1" t="s">
        <v>68</v>
      </c>
      <c r="D97" s="1" t="s">
        <v>187</v>
      </c>
      <c r="E97" s="103" t="s">
        <v>208</v>
      </c>
      <c r="F97" s="1"/>
      <c r="G97" s="1" t="s">
        <v>29</v>
      </c>
      <c r="H97" s="4"/>
      <c r="I97" s="195">
        <v>100</v>
      </c>
      <c r="J97" s="199"/>
      <c r="K97" s="199"/>
      <c r="L97" s="199"/>
      <c r="M97" s="3">
        <v>100</v>
      </c>
      <c r="N97" s="199"/>
    </row>
    <row r="98" spans="1:14" x14ac:dyDescent="0.2">
      <c r="A98" s="2">
        <v>43808</v>
      </c>
      <c r="B98" s="1" t="s">
        <v>67</v>
      </c>
      <c r="C98" s="1" t="s">
        <v>69</v>
      </c>
      <c r="D98" s="1" t="s">
        <v>187</v>
      </c>
      <c r="E98" s="103" t="s">
        <v>208</v>
      </c>
      <c r="F98" s="1"/>
      <c r="G98" s="1" t="s">
        <v>30</v>
      </c>
      <c r="H98" s="4"/>
      <c r="I98" s="195">
        <v>100</v>
      </c>
      <c r="J98" s="199"/>
      <c r="K98" s="199"/>
      <c r="L98" s="199"/>
      <c r="M98" s="3">
        <v>100</v>
      </c>
      <c r="N98" s="199"/>
    </row>
    <row r="99" spans="1:14" x14ac:dyDescent="0.2">
      <c r="A99" s="2">
        <v>43808</v>
      </c>
      <c r="B99" s="1" t="s">
        <v>67</v>
      </c>
      <c r="C99" s="1" t="s">
        <v>70</v>
      </c>
      <c r="D99" s="1" t="s">
        <v>187</v>
      </c>
      <c r="E99" s="103" t="s">
        <v>208</v>
      </c>
      <c r="F99" s="1"/>
      <c r="G99" s="1" t="s">
        <v>31</v>
      </c>
      <c r="H99" s="4"/>
      <c r="I99" s="195">
        <v>100</v>
      </c>
      <c r="J99" s="199"/>
      <c r="K99" s="199"/>
      <c r="L99" s="199"/>
      <c r="M99" s="3">
        <v>100</v>
      </c>
      <c r="N99" s="199"/>
    </row>
    <row r="100" spans="1:14" x14ac:dyDescent="0.2">
      <c r="A100" s="2">
        <v>43808</v>
      </c>
      <c r="B100" s="1" t="s">
        <v>67</v>
      </c>
      <c r="C100" s="1" t="s">
        <v>71</v>
      </c>
      <c r="D100" s="1" t="s">
        <v>187</v>
      </c>
      <c r="E100" s="103" t="s">
        <v>208</v>
      </c>
      <c r="F100" s="1"/>
      <c r="G100" s="1" t="s">
        <v>32</v>
      </c>
      <c r="H100" s="4"/>
      <c r="I100" s="195">
        <v>100</v>
      </c>
      <c r="J100" s="199"/>
      <c r="K100" s="199"/>
      <c r="L100" s="199"/>
      <c r="M100" s="3">
        <v>100</v>
      </c>
      <c r="N100" s="199"/>
    </row>
    <row r="101" spans="1:14" x14ac:dyDescent="0.2">
      <c r="A101" s="2">
        <v>43808</v>
      </c>
      <c r="B101" s="1" t="s">
        <v>56</v>
      </c>
      <c r="C101" s="1" t="s">
        <v>188</v>
      </c>
      <c r="D101" s="1" t="s">
        <v>189</v>
      </c>
      <c r="E101" s="103" t="s">
        <v>208</v>
      </c>
      <c r="F101" s="1" t="s">
        <v>222</v>
      </c>
      <c r="G101" s="1" t="s">
        <v>36</v>
      </c>
      <c r="H101" s="4"/>
      <c r="I101" s="195">
        <v>98.92</v>
      </c>
      <c r="J101" s="199"/>
      <c r="K101" s="199"/>
      <c r="L101" s="199"/>
      <c r="M101" s="3">
        <v>98.92</v>
      </c>
      <c r="N101" s="199"/>
    </row>
    <row r="102" spans="1:14" x14ac:dyDescent="0.2">
      <c r="A102" s="2">
        <v>43809</v>
      </c>
      <c r="B102" s="1" t="s">
        <v>190</v>
      </c>
      <c r="C102" s="1" t="s">
        <v>191</v>
      </c>
      <c r="D102" s="1" t="s">
        <v>192</v>
      </c>
      <c r="E102" s="103" t="s">
        <v>208</v>
      </c>
      <c r="F102" s="1"/>
      <c r="G102" s="1" t="s">
        <v>7</v>
      </c>
      <c r="H102" s="4"/>
      <c r="I102" s="195">
        <v>30.85</v>
      </c>
      <c r="J102" s="199"/>
      <c r="K102" s="199"/>
      <c r="L102" s="199"/>
      <c r="M102" s="3">
        <v>30.85</v>
      </c>
      <c r="N102" s="199"/>
    </row>
    <row r="103" spans="1:14" x14ac:dyDescent="0.2">
      <c r="A103" s="2">
        <v>43809</v>
      </c>
      <c r="B103" s="1" t="s">
        <v>193</v>
      </c>
      <c r="C103" s="1" t="s">
        <v>194</v>
      </c>
      <c r="D103" s="1" t="s">
        <v>195</v>
      </c>
      <c r="E103" s="103" t="s">
        <v>208</v>
      </c>
      <c r="F103" s="1" t="s">
        <v>222</v>
      </c>
      <c r="G103" s="1" t="s">
        <v>21</v>
      </c>
      <c r="H103" s="4"/>
      <c r="I103" s="195">
        <v>576</v>
      </c>
      <c r="J103" s="199"/>
      <c r="K103" s="199"/>
      <c r="L103" s="199"/>
      <c r="M103" s="3">
        <v>576</v>
      </c>
      <c r="N103" s="199"/>
    </row>
    <row r="104" spans="1:14" x14ac:dyDescent="0.2">
      <c r="A104" s="2">
        <v>43811</v>
      </c>
      <c r="B104" s="1" t="s">
        <v>47</v>
      </c>
      <c r="C104" s="1" t="s">
        <v>212</v>
      </c>
      <c r="D104" s="1"/>
      <c r="E104" s="103"/>
      <c r="F104" s="1" t="s">
        <v>213</v>
      </c>
      <c r="G104" s="1" t="s">
        <v>133</v>
      </c>
      <c r="H104" s="4">
        <v>425.84</v>
      </c>
      <c r="I104" s="195"/>
      <c r="J104" s="199"/>
      <c r="K104" s="199">
        <v>425.84</v>
      </c>
      <c r="L104" s="199"/>
      <c r="M104" s="3"/>
      <c r="N104" s="199"/>
    </row>
    <row r="105" spans="1:14" x14ac:dyDescent="0.2">
      <c r="A105" s="2">
        <v>43818</v>
      </c>
      <c r="B105" s="1" t="s">
        <v>153</v>
      </c>
      <c r="C105" s="1" t="s">
        <v>201</v>
      </c>
      <c r="D105" s="1" t="s">
        <v>202</v>
      </c>
      <c r="E105" s="103" t="s">
        <v>208</v>
      </c>
      <c r="F105" s="1" t="s">
        <v>222</v>
      </c>
      <c r="G105" s="1" t="s">
        <v>34</v>
      </c>
      <c r="H105" s="4"/>
      <c r="I105" s="195">
        <v>360</v>
      </c>
      <c r="J105" s="199"/>
      <c r="K105" s="199"/>
      <c r="L105" s="199"/>
      <c r="M105" s="3">
        <v>360</v>
      </c>
      <c r="N105" s="199"/>
    </row>
    <row r="106" spans="1:14" x14ac:dyDescent="0.2">
      <c r="A106" s="2">
        <v>43836</v>
      </c>
      <c r="B106" s="1" t="s">
        <v>47</v>
      </c>
      <c r="C106" s="1" t="s">
        <v>203</v>
      </c>
      <c r="D106" s="1"/>
      <c r="E106" s="103"/>
      <c r="F106" s="1"/>
      <c r="G106" s="1" t="s">
        <v>4</v>
      </c>
      <c r="H106" s="4"/>
      <c r="I106" s="195">
        <v>59.69</v>
      </c>
      <c r="J106" s="199"/>
      <c r="K106" s="199"/>
      <c r="L106" s="3">
        <v>59.69</v>
      </c>
      <c r="M106" s="3"/>
      <c r="N106" s="199"/>
    </row>
    <row r="107" spans="1:14" x14ac:dyDescent="0.2">
      <c r="A107" s="2">
        <v>43836</v>
      </c>
      <c r="B107" s="1" t="s">
        <v>61</v>
      </c>
      <c r="C107" s="1" t="s">
        <v>206</v>
      </c>
      <c r="D107" s="1"/>
      <c r="E107" s="103"/>
      <c r="F107" s="1"/>
      <c r="G107" s="1" t="s">
        <v>4</v>
      </c>
      <c r="H107" s="4"/>
      <c r="I107" s="195">
        <v>243.69</v>
      </c>
      <c r="J107" s="199"/>
      <c r="K107" s="199"/>
      <c r="L107" s="3">
        <v>243.69</v>
      </c>
      <c r="M107" s="199"/>
      <c r="N107" s="199"/>
    </row>
    <row r="108" spans="1:14" x14ac:dyDescent="0.2">
      <c r="A108" s="2">
        <v>43836</v>
      </c>
      <c r="B108" s="1" t="s">
        <v>61</v>
      </c>
      <c r="C108" s="1" t="s">
        <v>204</v>
      </c>
      <c r="D108" s="1"/>
      <c r="E108" s="103"/>
      <c r="F108" s="1" t="s">
        <v>222</v>
      </c>
      <c r="G108" s="1" t="s">
        <v>7</v>
      </c>
      <c r="H108" s="4"/>
      <c r="I108" s="195">
        <v>12.37</v>
      </c>
      <c r="J108" s="199"/>
      <c r="K108" s="199"/>
      <c r="L108" s="3">
        <v>12.37</v>
      </c>
      <c r="M108" s="199"/>
      <c r="N108" s="199"/>
    </row>
    <row r="109" spans="1:14" x14ac:dyDescent="0.2">
      <c r="A109" s="2">
        <v>43836</v>
      </c>
      <c r="B109" s="1" t="s">
        <v>47</v>
      </c>
      <c r="C109" s="1" t="s">
        <v>205</v>
      </c>
      <c r="D109" s="1"/>
      <c r="E109" s="103"/>
      <c r="F109" s="1"/>
      <c r="G109" s="1" t="s">
        <v>6</v>
      </c>
      <c r="H109" s="4"/>
      <c r="I109" s="195">
        <v>34.11</v>
      </c>
      <c r="J109" s="199"/>
      <c r="K109" s="199"/>
      <c r="L109" s="3">
        <v>34.11</v>
      </c>
      <c r="M109" s="199"/>
      <c r="N109" s="199"/>
    </row>
    <row r="110" spans="1:14" x14ac:dyDescent="0.2">
      <c r="A110" s="2">
        <v>43836</v>
      </c>
      <c r="B110" s="1" t="s">
        <v>61</v>
      </c>
      <c r="C110" s="1" t="s">
        <v>205</v>
      </c>
      <c r="D110" s="1"/>
      <c r="E110" s="103"/>
      <c r="F110" s="1"/>
      <c r="G110" s="1" t="s">
        <v>6</v>
      </c>
      <c r="H110" s="4"/>
      <c r="I110" s="195">
        <v>136.29</v>
      </c>
      <c r="J110" s="199"/>
      <c r="K110" s="199"/>
      <c r="L110" s="3">
        <v>136.29</v>
      </c>
      <c r="M110" s="199"/>
      <c r="N110" s="199"/>
    </row>
    <row r="111" spans="1:14" x14ac:dyDescent="0.2">
      <c r="A111" s="2">
        <v>43839</v>
      </c>
      <c r="B111" s="1" t="s">
        <v>67</v>
      </c>
      <c r="C111" s="1" t="s">
        <v>68</v>
      </c>
      <c r="D111" s="1" t="s">
        <v>215</v>
      </c>
      <c r="E111" s="103" t="s">
        <v>208</v>
      </c>
      <c r="F111" s="1"/>
      <c r="G111" s="1" t="s">
        <v>29</v>
      </c>
      <c r="H111" s="4"/>
      <c r="I111" s="195">
        <v>100</v>
      </c>
      <c r="J111" s="199"/>
      <c r="K111" s="199"/>
      <c r="L111" s="199"/>
      <c r="M111" s="3">
        <v>100</v>
      </c>
      <c r="N111" s="199"/>
    </row>
    <row r="112" spans="1:14" x14ac:dyDescent="0.2">
      <c r="A112" s="2">
        <v>43839</v>
      </c>
      <c r="B112" s="1" t="s">
        <v>67</v>
      </c>
      <c r="C112" s="1" t="s">
        <v>69</v>
      </c>
      <c r="D112" s="1" t="s">
        <v>215</v>
      </c>
      <c r="E112" s="103" t="s">
        <v>208</v>
      </c>
      <c r="F112" s="1"/>
      <c r="G112" s="1" t="s">
        <v>30</v>
      </c>
      <c r="H112" s="4"/>
      <c r="I112" s="195">
        <v>100</v>
      </c>
      <c r="J112" s="199"/>
      <c r="K112" s="199"/>
      <c r="L112" s="199"/>
      <c r="M112" s="3">
        <v>100</v>
      </c>
      <c r="N112" s="199"/>
    </row>
    <row r="113" spans="1:14" x14ac:dyDescent="0.2">
      <c r="A113" s="2">
        <v>43839</v>
      </c>
      <c r="B113" s="1" t="s">
        <v>67</v>
      </c>
      <c r="C113" s="1" t="s">
        <v>70</v>
      </c>
      <c r="D113" s="1" t="s">
        <v>215</v>
      </c>
      <c r="E113" s="103" t="s">
        <v>208</v>
      </c>
      <c r="F113" s="1"/>
      <c r="G113" s="1" t="s">
        <v>31</v>
      </c>
      <c r="H113" s="4"/>
      <c r="I113" s="195">
        <v>100</v>
      </c>
      <c r="J113" s="199"/>
      <c r="K113" s="199"/>
      <c r="L113" s="199"/>
      <c r="M113" s="3">
        <v>100</v>
      </c>
      <c r="N113" s="199"/>
    </row>
    <row r="114" spans="1:14" x14ac:dyDescent="0.2">
      <c r="A114" s="2">
        <v>43839</v>
      </c>
      <c r="B114" s="1" t="s">
        <v>67</v>
      </c>
      <c r="C114" s="1" t="s">
        <v>71</v>
      </c>
      <c r="D114" s="1" t="s">
        <v>215</v>
      </c>
      <c r="E114" s="103" t="s">
        <v>208</v>
      </c>
      <c r="F114" s="1"/>
      <c r="G114" s="1" t="s">
        <v>32</v>
      </c>
      <c r="H114" s="4"/>
      <c r="I114" s="195">
        <v>100</v>
      </c>
      <c r="J114" s="199"/>
      <c r="K114" s="199"/>
      <c r="L114" s="199"/>
      <c r="M114" s="3">
        <v>100</v>
      </c>
      <c r="N114" s="199"/>
    </row>
    <row r="115" spans="1:14" x14ac:dyDescent="0.2">
      <c r="A115" s="2">
        <v>43853</v>
      </c>
      <c r="B115" s="1" t="s">
        <v>47</v>
      </c>
      <c r="C115" s="1" t="s">
        <v>216</v>
      </c>
      <c r="D115" s="1"/>
      <c r="E115" s="103"/>
      <c r="F115" s="1"/>
      <c r="G115" s="1" t="s">
        <v>4</v>
      </c>
      <c r="H115" s="4"/>
      <c r="I115" s="195">
        <v>59.58</v>
      </c>
      <c r="J115" s="199"/>
      <c r="K115" s="199"/>
      <c r="L115" s="3">
        <v>59.58</v>
      </c>
      <c r="M115" s="199"/>
      <c r="N115" s="199"/>
    </row>
    <row r="116" spans="1:14" x14ac:dyDescent="0.2">
      <c r="A116" s="2">
        <v>43853</v>
      </c>
      <c r="B116" s="1" t="s">
        <v>61</v>
      </c>
      <c r="C116" s="1" t="s">
        <v>217</v>
      </c>
      <c r="D116" s="1"/>
      <c r="E116" s="103"/>
      <c r="F116" s="1"/>
      <c r="G116" s="1" t="s">
        <v>4</v>
      </c>
      <c r="H116" s="4"/>
      <c r="I116" s="195">
        <v>238.62</v>
      </c>
      <c r="J116" s="199"/>
      <c r="K116" s="199"/>
      <c r="L116" s="3">
        <v>238.62</v>
      </c>
      <c r="M116" s="199"/>
      <c r="N116" s="199"/>
    </row>
    <row r="117" spans="1:14" x14ac:dyDescent="0.2">
      <c r="A117" s="2">
        <v>43853</v>
      </c>
      <c r="B117" s="1" t="s">
        <v>61</v>
      </c>
      <c r="C117" s="1" t="s">
        <v>214</v>
      </c>
      <c r="D117" s="1"/>
      <c r="E117" s="103"/>
      <c r="F117" s="1" t="s">
        <v>222</v>
      </c>
      <c r="G117" s="1" t="s">
        <v>7</v>
      </c>
      <c r="H117" s="4"/>
      <c r="I117" s="195">
        <v>43.7</v>
      </c>
      <c r="J117" s="199"/>
      <c r="K117" s="199"/>
      <c r="L117" s="3">
        <v>43.7</v>
      </c>
      <c r="M117" s="199"/>
      <c r="N117" s="199"/>
    </row>
    <row r="118" spans="1:14" x14ac:dyDescent="0.2">
      <c r="A118" s="2">
        <v>43853</v>
      </c>
      <c r="B118" s="1" t="s">
        <v>47</v>
      </c>
      <c r="C118" s="1" t="s">
        <v>218</v>
      </c>
      <c r="D118" s="1"/>
      <c r="E118" s="103"/>
      <c r="F118" s="1"/>
      <c r="G118" s="1" t="s">
        <v>6</v>
      </c>
      <c r="H118" s="4"/>
      <c r="I118" s="195">
        <v>17.02</v>
      </c>
      <c r="J118" s="199"/>
      <c r="K118" s="199"/>
      <c r="L118" s="3">
        <v>17.02</v>
      </c>
      <c r="M118" s="199"/>
      <c r="N118" s="199"/>
    </row>
    <row r="119" spans="1:14" x14ac:dyDescent="0.2">
      <c r="A119" s="2">
        <v>43853</v>
      </c>
      <c r="B119" s="1" t="s">
        <v>61</v>
      </c>
      <c r="C119" s="1" t="s">
        <v>218</v>
      </c>
      <c r="D119" s="1"/>
      <c r="E119" s="103"/>
      <c r="F119" s="1"/>
      <c r="G119" s="1" t="s">
        <v>6</v>
      </c>
      <c r="H119" s="4"/>
      <c r="I119" s="195">
        <v>68.180000000000007</v>
      </c>
      <c r="J119" s="199"/>
      <c r="K119" s="199"/>
      <c r="L119" s="3">
        <v>68.180000000000007</v>
      </c>
      <c r="M119" s="199"/>
      <c r="N119" s="199"/>
    </row>
    <row r="120" spans="1:14" x14ac:dyDescent="0.2">
      <c r="A120" s="2">
        <v>23</v>
      </c>
      <c r="B120" s="1" t="s">
        <v>56</v>
      </c>
      <c r="C120" s="1" t="s">
        <v>219</v>
      </c>
      <c r="D120" s="1" t="s">
        <v>220</v>
      </c>
      <c r="E120" s="103" t="s">
        <v>208</v>
      </c>
      <c r="F120" s="1" t="s">
        <v>222</v>
      </c>
      <c r="G120" s="1" t="s">
        <v>36</v>
      </c>
      <c r="H120" s="4"/>
      <c r="I120" s="195">
        <v>42.95</v>
      </c>
      <c r="J120" s="199"/>
      <c r="K120" s="199"/>
      <c r="L120" s="199"/>
      <c r="M120" s="3">
        <v>42.95</v>
      </c>
      <c r="N120" s="199"/>
    </row>
    <row r="121" spans="1:14" x14ac:dyDescent="0.2">
      <c r="A121" s="2">
        <v>43853</v>
      </c>
      <c r="B121" s="1" t="s">
        <v>67</v>
      </c>
      <c r="C121" s="1" t="s">
        <v>68</v>
      </c>
      <c r="D121" s="1" t="s">
        <v>221</v>
      </c>
      <c r="E121" s="103" t="s">
        <v>208</v>
      </c>
      <c r="F121" s="1"/>
      <c r="G121" s="1" t="s">
        <v>29</v>
      </c>
      <c r="H121" s="4"/>
      <c r="I121" s="195">
        <v>100</v>
      </c>
      <c r="J121" s="199"/>
      <c r="K121" s="199"/>
      <c r="L121" s="199"/>
      <c r="M121" s="3">
        <v>100</v>
      </c>
      <c r="N121" s="199"/>
    </row>
    <row r="122" spans="1:14" x14ac:dyDescent="0.2">
      <c r="A122" s="2">
        <v>43853</v>
      </c>
      <c r="B122" s="1" t="s">
        <v>67</v>
      </c>
      <c r="C122" s="1" t="s">
        <v>69</v>
      </c>
      <c r="D122" s="1" t="s">
        <v>221</v>
      </c>
      <c r="E122" s="103" t="s">
        <v>208</v>
      </c>
      <c r="F122" s="1"/>
      <c r="G122" s="1" t="s">
        <v>30</v>
      </c>
      <c r="H122" s="4"/>
      <c r="I122" s="195">
        <v>100</v>
      </c>
      <c r="J122" s="199"/>
      <c r="K122" s="199"/>
      <c r="L122" s="199"/>
      <c r="M122" s="3">
        <v>100</v>
      </c>
      <c r="N122" s="199"/>
    </row>
    <row r="123" spans="1:14" x14ac:dyDescent="0.2">
      <c r="A123" s="2">
        <v>43853</v>
      </c>
      <c r="B123" s="1" t="s">
        <v>67</v>
      </c>
      <c r="C123" s="1" t="s">
        <v>70</v>
      </c>
      <c r="D123" s="1" t="s">
        <v>221</v>
      </c>
      <c r="E123" s="103" t="s">
        <v>208</v>
      </c>
      <c r="F123" s="1"/>
      <c r="G123" s="1" t="s">
        <v>31</v>
      </c>
      <c r="H123" s="4"/>
      <c r="I123" s="195">
        <v>0</v>
      </c>
      <c r="J123" s="199"/>
      <c r="K123" s="199"/>
      <c r="L123" s="199"/>
      <c r="M123" s="3">
        <v>0</v>
      </c>
      <c r="N123" s="199"/>
    </row>
    <row r="124" spans="1:14" x14ac:dyDescent="0.2">
      <c r="A124" s="2">
        <v>43853</v>
      </c>
      <c r="B124" s="1" t="s">
        <v>67</v>
      </c>
      <c r="C124" s="1" t="s">
        <v>71</v>
      </c>
      <c r="D124" s="1" t="s">
        <v>221</v>
      </c>
      <c r="E124" s="103" t="s">
        <v>208</v>
      </c>
      <c r="F124" s="1"/>
      <c r="G124" s="1" t="s">
        <v>32</v>
      </c>
      <c r="H124" s="4"/>
      <c r="I124" s="195">
        <v>100</v>
      </c>
      <c r="J124" s="199"/>
      <c r="K124" s="199"/>
      <c r="L124" s="199"/>
      <c r="M124" s="3">
        <v>100</v>
      </c>
      <c r="N124" s="199"/>
    </row>
    <row r="125" spans="1:14" x14ac:dyDescent="0.2">
      <c r="A125" s="108">
        <v>43878</v>
      </c>
      <c r="B125" s="92" t="s">
        <v>224</v>
      </c>
      <c r="C125" s="92" t="s">
        <v>225</v>
      </c>
      <c r="D125" s="1" t="s">
        <v>226</v>
      </c>
      <c r="E125" s="103" t="s">
        <v>208</v>
      </c>
      <c r="F125" s="1"/>
      <c r="G125" s="1" t="s">
        <v>9</v>
      </c>
      <c r="H125" s="4"/>
      <c r="I125" s="195">
        <v>505.95</v>
      </c>
      <c r="J125" s="199"/>
      <c r="K125" s="199"/>
      <c r="L125" s="199"/>
      <c r="M125" s="3">
        <v>505.95</v>
      </c>
      <c r="N125" s="199"/>
    </row>
    <row r="126" spans="1:14" x14ac:dyDescent="0.2">
      <c r="A126" s="108">
        <v>43880</v>
      </c>
      <c r="B126" s="92" t="s">
        <v>47</v>
      </c>
      <c r="C126" s="92" t="s">
        <v>227</v>
      </c>
      <c r="D126" s="1"/>
      <c r="E126" s="103"/>
      <c r="F126" s="1"/>
      <c r="G126" s="1" t="s">
        <v>4</v>
      </c>
      <c r="H126" s="4"/>
      <c r="I126" s="195">
        <v>59.73</v>
      </c>
      <c r="J126" s="199"/>
      <c r="K126" s="199"/>
      <c r="L126" s="3">
        <v>59.73</v>
      </c>
      <c r="M126" s="199"/>
      <c r="N126" s="199"/>
    </row>
    <row r="127" spans="1:14" x14ac:dyDescent="0.2">
      <c r="A127" s="108">
        <v>43880</v>
      </c>
      <c r="B127" s="92" t="s">
        <v>61</v>
      </c>
      <c r="C127" s="92" t="s">
        <v>228</v>
      </c>
      <c r="D127" s="1"/>
      <c r="E127" s="103"/>
      <c r="F127" s="1"/>
      <c r="G127" s="1" t="s">
        <v>4</v>
      </c>
      <c r="H127" s="4"/>
      <c r="I127" s="195">
        <v>238.47</v>
      </c>
      <c r="J127" s="199"/>
      <c r="K127" s="199"/>
      <c r="L127" s="3">
        <v>238.47</v>
      </c>
      <c r="M127" s="199"/>
      <c r="N127" s="199"/>
    </row>
    <row r="128" spans="1:14" x14ac:dyDescent="0.2">
      <c r="A128" s="108">
        <v>43880</v>
      </c>
      <c r="B128" s="92" t="s">
        <v>47</v>
      </c>
      <c r="C128" s="92" t="s">
        <v>231</v>
      </c>
      <c r="D128" s="1"/>
      <c r="E128" s="103"/>
      <c r="F128" s="1"/>
      <c r="G128" s="1" t="s">
        <v>5</v>
      </c>
      <c r="H128" s="4"/>
      <c r="I128" s="195">
        <v>25.03</v>
      </c>
      <c r="J128" s="199"/>
      <c r="K128" s="199"/>
      <c r="L128" s="3">
        <v>25.03</v>
      </c>
      <c r="M128" s="199"/>
      <c r="N128" s="199"/>
    </row>
    <row r="129" spans="1:14" x14ac:dyDescent="0.2">
      <c r="A129" s="108">
        <v>43880</v>
      </c>
      <c r="B129" s="92" t="s">
        <v>61</v>
      </c>
      <c r="C129" s="92" t="s">
        <v>231</v>
      </c>
      <c r="D129" s="1"/>
      <c r="E129" s="103"/>
      <c r="F129" s="1"/>
      <c r="G129" s="1" t="s">
        <v>5</v>
      </c>
      <c r="H129" s="4"/>
      <c r="I129" s="195">
        <v>100.11</v>
      </c>
      <c r="J129" s="199"/>
      <c r="K129" s="199"/>
      <c r="L129" s="3">
        <v>100.11</v>
      </c>
      <c r="M129" s="199"/>
      <c r="N129" s="199"/>
    </row>
    <row r="130" spans="1:14" x14ac:dyDescent="0.2">
      <c r="A130" s="108">
        <v>43880</v>
      </c>
      <c r="B130" s="92" t="s">
        <v>61</v>
      </c>
      <c r="C130" s="92" t="s">
        <v>229</v>
      </c>
      <c r="D130" s="1"/>
      <c r="E130" s="103"/>
      <c r="F130" s="1"/>
      <c r="G130" s="1" t="s">
        <v>7</v>
      </c>
      <c r="H130" s="4"/>
      <c r="I130" s="195">
        <v>1.8</v>
      </c>
      <c r="J130" s="199"/>
      <c r="K130" s="199"/>
      <c r="L130" s="3">
        <v>1.8</v>
      </c>
      <c r="M130" s="199"/>
      <c r="N130" s="199"/>
    </row>
    <row r="131" spans="1:14" x14ac:dyDescent="0.2">
      <c r="A131" s="108">
        <v>43880</v>
      </c>
      <c r="B131" s="92" t="s">
        <v>47</v>
      </c>
      <c r="C131" s="92" t="s">
        <v>230</v>
      </c>
      <c r="D131" s="1"/>
      <c r="E131" s="103"/>
      <c r="F131" s="1"/>
      <c r="G131" s="1" t="s">
        <v>6</v>
      </c>
      <c r="H131" s="4"/>
      <c r="I131" s="195">
        <v>17.04</v>
      </c>
      <c r="J131" s="199"/>
      <c r="K131" s="199"/>
      <c r="L131" s="3">
        <v>17.04</v>
      </c>
      <c r="M131" s="199"/>
      <c r="N131" s="199"/>
    </row>
    <row r="132" spans="1:14" x14ac:dyDescent="0.2">
      <c r="A132" s="108">
        <v>43880</v>
      </c>
      <c r="B132" s="92" t="s">
        <v>61</v>
      </c>
      <c r="C132" s="92" t="s">
        <v>230</v>
      </c>
      <c r="D132" s="1"/>
      <c r="E132" s="103"/>
      <c r="F132" s="1"/>
      <c r="G132" s="1" t="s">
        <v>6</v>
      </c>
      <c r="H132" s="4"/>
      <c r="I132" s="195">
        <v>68.16</v>
      </c>
      <c r="J132" s="199"/>
      <c r="K132" s="199"/>
      <c r="L132" s="3">
        <v>68.16</v>
      </c>
      <c r="M132" s="199"/>
      <c r="N132" s="199"/>
    </row>
    <row r="133" spans="1:14" x14ac:dyDescent="0.2">
      <c r="A133" s="108">
        <v>43880</v>
      </c>
      <c r="B133" s="92" t="s">
        <v>15</v>
      </c>
      <c r="C133" s="92" t="s">
        <v>223</v>
      </c>
      <c r="D133" s="1">
        <v>14009</v>
      </c>
      <c r="E133" s="103" t="s">
        <v>208</v>
      </c>
      <c r="F133" s="1" t="s">
        <v>222</v>
      </c>
      <c r="G133" s="1" t="s">
        <v>14</v>
      </c>
      <c r="H133" s="4"/>
      <c r="I133" s="195">
        <v>27</v>
      </c>
      <c r="J133" s="199"/>
      <c r="K133" s="199"/>
      <c r="L133" s="199"/>
      <c r="M133" s="3">
        <v>27</v>
      </c>
      <c r="N133" s="199"/>
    </row>
    <row r="134" spans="1:14" x14ac:dyDescent="0.2">
      <c r="A134" s="108">
        <v>43887</v>
      </c>
      <c r="B134" s="92" t="s">
        <v>232</v>
      </c>
      <c r="C134" s="92" t="s">
        <v>233</v>
      </c>
      <c r="D134" s="1">
        <v>50038</v>
      </c>
      <c r="E134" s="103" t="s">
        <v>208</v>
      </c>
      <c r="F134" s="1" t="s">
        <v>307</v>
      </c>
      <c r="G134" s="1" t="s">
        <v>12</v>
      </c>
      <c r="H134" s="4"/>
      <c r="I134" s="195">
        <v>84</v>
      </c>
      <c r="J134" s="199"/>
      <c r="K134" s="199"/>
      <c r="L134" s="199"/>
      <c r="M134" s="3">
        <v>84</v>
      </c>
      <c r="N134" s="199"/>
    </row>
    <row r="135" spans="1:14" x14ac:dyDescent="0.2">
      <c r="A135" s="108">
        <v>43887</v>
      </c>
      <c r="B135" s="92" t="s">
        <v>67</v>
      </c>
      <c r="C135" s="92" t="s">
        <v>68</v>
      </c>
      <c r="D135" s="1" t="s">
        <v>234</v>
      </c>
      <c r="E135" s="103" t="s">
        <v>208</v>
      </c>
      <c r="F135" s="1"/>
      <c r="G135" s="1" t="s">
        <v>29</v>
      </c>
      <c r="H135" s="4"/>
      <c r="I135" s="195">
        <v>100</v>
      </c>
      <c r="J135" s="199"/>
      <c r="K135" s="199"/>
      <c r="L135" s="199"/>
      <c r="M135" s="3">
        <v>100</v>
      </c>
      <c r="N135" s="199"/>
    </row>
    <row r="136" spans="1:14" x14ac:dyDescent="0.2">
      <c r="A136" s="108">
        <v>43887</v>
      </c>
      <c r="B136" s="92" t="s">
        <v>67</v>
      </c>
      <c r="C136" s="92" t="s">
        <v>69</v>
      </c>
      <c r="D136" s="1" t="s">
        <v>234</v>
      </c>
      <c r="E136" s="103" t="s">
        <v>208</v>
      </c>
      <c r="F136" s="1"/>
      <c r="G136" s="1" t="s">
        <v>30</v>
      </c>
      <c r="H136" s="4"/>
      <c r="I136" s="195">
        <v>100</v>
      </c>
      <c r="J136" s="199"/>
      <c r="K136" s="199"/>
      <c r="L136" s="199"/>
      <c r="M136" s="3">
        <v>100</v>
      </c>
      <c r="N136" s="199"/>
    </row>
    <row r="137" spans="1:14" x14ac:dyDescent="0.2">
      <c r="A137" s="108">
        <v>43887</v>
      </c>
      <c r="B137" s="92" t="s">
        <v>67</v>
      </c>
      <c r="C137" s="92" t="s">
        <v>70</v>
      </c>
      <c r="D137" s="1" t="s">
        <v>234</v>
      </c>
      <c r="E137" s="103" t="s">
        <v>208</v>
      </c>
      <c r="F137" s="1"/>
      <c r="G137" s="1" t="s">
        <v>31</v>
      </c>
      <c r="H137" s="4"/>
      <c r="I137" s="195">
        <v>100</v>
      </c>
      <c r="J137" s="199"/>
      <c r="K137" s="199"/>
      <c r="L137" s="199"/>
      <c r="M137" s="3">
        <v>100</v>
      </c>
      <c r="N137" s="199"/>
    </row>
    <row r="138" spans="1:14" x14ac:dyDescent="0.2">
      <c r="A138" s="109">
        <v>43887</v>
      </c>
      <c r="B138" s="110" t="s">
        <v>67</v>
      </c>
      <c r="C138" s="110" t="s">
        <v>71</v>
      </c>
      <c r="D138" s="1" t="s">
        <v>234</v>
      </c>
      <c r="E138" s="103" t="s">
        <v>208</v>
      </c>
      <c r="F138" s="86"/>
      <c r="G138" s="86" t="s">
        <v>32</v>
      </c>
      <c r="H138" s="87"/>
      <c r="I138" s="196">
        <v>100</v>
      </c>
      <c r="J138" s="199"/>
      <c r="K138" s="199"/>
      <c r="L138" s="199"/>
      <c r="M138" s="3">
        <v>100</v>
      </c>
      <c r="N138" s="199"/>
    </row>
    <row r="139" spans="1:14" x14ac:dyDescent="0.2">
      <c r="A139" s="109">
        <v>43893</v>
      </c>
      <c r="B139" s="110" t="s">
        <v>241</v>
      </c>
      <c r="C139" s="110" t="s">
        <v>242</v>
      </c>
      <c r="D139" s="86"/>
      <c r="E139" s="104"/>
      <c r="F139" s="86"/>
      <c r="G139" s="86" t="s">
        <v>133</v>
      </c>
      <c r="H139" s="87">
        <v>320.07</v>
      </c>
      <c r="I139" s="196"/>
      <c r="J139" s="199"/>
      <c r="K139" s="199">
        <v>320.07</v>
      </c>
      <c r="L139" s="199"/>
      <c r="M139" s="3"/>
      <c r="N139" s="199"/>
    </row>
    <row r="140" spans="1:14" x14ac:dyDescent="0.2">
      <c r="A140" s="108">
        <v>43893</v>
      </c>
      <c r="B140" s="92" t="s">
        <v>237</v>
      </c>
      <c r="C140" s="92" t="s">
        <v>236</v>
      </c>
      <c r="D140" s="1" t="s">
        <v>244</v>
      </c>
      <c r="E140" s="103" t="s">
        <v>208</v>
      </c>
      <c r="F140" s="1" t="s">
        <v>307</v>
      </c>
      <c r="G140" s="1" t="s">
        <v>38</v>
      </c>
      <c r="H140" s="107"/>
      <c r="I140" s="195">
        <v>200</v>
      </c>
      <c r="J140" s="199"/>
      <c r="K140" s="199"/>
      <c r="L140" s="199"/>
      <c r="M140" s="3">
        <v>200</v>
      </c>
      <c r="N140" s="199"/>
    </row>
    <row r="141" spans="1:14" x14ac:dyDescent="0.2">
      <c r="A141" s="108">
        <v>43901</v>
      </c>
      <c r="B141" s="92" t="s">
        <v>237</v>
      </c>
      <c r="C141" s="92" t="s">
        <v>238</v>
      </c>
      <c r="D141" s="1">
        <v>53185</v>
      </c>
      <c r="E141" s="103" t="s">
        <v>208</v>
      </c>
      <c r="F141" s="1" t="s">
        <v>307</v>
      </c>
      <c r="G141" s="1" t="s">
        <v>38</v>
      </c>
      <c r="H141" s="107"/>
      <c r="I141" s="195">
        <v>27.99</v>
      </c>
      <c r="J141" s="199"/>
      <c r="K141" s="199"/>
      <c r="L141" s="199"/>
      <c r="M141" s="3">
        <v>27.99</v>
      </c>
      <c r="N141" s="199"/>
    </row>
    <row r="142" spans="1:14" x14ac:dyDescent="0.2">
      <c r="A142" s="108">
        <v>43906</v>
      </c>
      <c r="B142" s="92" t="s">
        <v>239</v>
      </c>
      <c r="C142" s="92" t="s">
        <v>240</v>
      </c>
      <c r="D142" s="1" t="s">
        <v>245</v>
      </c>
      <c r="E142" s="103" t="s">
        <v>208</v>
      </c>
      <c r="F142" s="1"/>
      <c r="G142" s="1" t="s">
        <v>35</v>
      </c>
      <c r="H142" s="4"/>
      <c r="I142" s="195">
        <v>175</v>
      </c>
      <c r="J142" s="199"/>
      <c r="K142" s="199"/>
      <c r="L142" s="199"/>
      <c r="M142" s="3">
        <v>175</v>
      </c>
      <c r="N142" s="199"/>
    </row>
    <row r="143" spans="1:14" x14ac:dyDescent="0.2">
      <c r="A143" s="2">
        <v>43901</v>
      </c>
      <c r="B143" s="1" t="s">
        <v>15</v>
      </c>
      <c r="C143" s="1" t="s">
        <v>248</v>
      </c>
      <c r="D143" s="1">
        <v>14114</v>
      </c>
      <c r="E143" s="103" t="s">
        <v>208</v>
      </c>
      <c r="F143" s="1" t="s">
        <v>307</v>
      </c>
      <c r="G143" s="1" t="s">
        <v>12</v>
      </c>
      <c r="H143" s="115"/>
      <c r="I143" s="195">
        <v>84</v>
      </c>
      <c r="J143" s="199"/>
      <c r="K143" s="199"/>
      <c r="L143" s="199"/>
      <c r="M143" s="3">
        <v>84</v>
      </c>
      <c r="N143" s="199"/>
    </row>
    <row r="144" spans="1:14" x14ac:dyDescent="0.2">
      <c r="A144" s="2">
        <v>43909</v>
      </c>
      <c r="B144" s="92" t="s">
        <v>67</v>
      </c>
      <c r="C144" s="92" t="s">
        <v>68</v>
      </c>
      <c r="D144" s="1" t="s">
        <v>249</v>
      </c>
      <c r="E144" s="103" t="s">
        <v>208</v>
      </c>
      <c r="F144" s="1"/>
      <c r="G144" s="1" t="s">
        <v>29</v>
      </c>
      <c r="H144" s="115"/>
      <c r="I144" s="195">
        <v>100</v>
      </c>
      <c r="J144" s="199"/>
      <c r="K144" s="199"/>
      <c r="L144" s="199"/>
      <c r="M144" s="3">
        <v>100</v>
      </c>
      <c r="N144" s="199"/>
    </row>
    <row r="145" spans="1:16" x14ac:dyDescent="0.2">
      <c r="A145" s="2">
        <v>43909</v>
      </c>
      <c r="B145" s="92" t="s">
        <v>67</v>
      </c>
      <c r="C145" s="92" t="s">
        <v>69</v>
      </c>
      <c r="D145" s="1" t="s">
        <v>249</v>
      </c>
      <c r="E145" s="103" t="s">
        <v>208</v>
      </c>
      <c r="F145" s="1"/>
      <c r="G145" s="1" t="s">
        <v>30</v>
      </c>
      <c r="H145" s="115"/>
      <c r="I145" s="195">
        <v>100</v>
      </c>
      <c r="J145" s="199"/>
      <c r="K145" s="199"/>
      <c r="L145" s="199"/>
      <c r="M145" s="3">
        <v>100</v>
      </c>
      <c r="N145" s="199"/>
    </row>
    <row r="146" spans="1:16" x14ac:dyDescent="0.2">
      <c r="A146" s="2">
        <v>43909</v>
      </c>
      <c r="B146" s="92" t="s">
        <v>67</v>
      </c>
      <c r="C146" s="92" t="s">
        <v>70</v>
      </c>
      <c r="D146" s="1" t="s">
        <v>249</v>
      </c>
      <c r="E146" s="103" t="s">
        <v>208</v>
      </c>
      <c r="F146" s="1"/>
      <c r="G146" s="1" t="s">
        <v>31</v>
      </c>
      <c r="H146" s="115"/>
      <c r="I146" s="195">
        <v>100</v>
      </c>
      <c r="J146" s="199"/>
      <c r="K146" s="199"/>
      <c r="L146" s="199"/>
      <c r="M146" s="3">
        <v>100</v>
      </c>
      <c r="N146" s="199"/>
    </row>
    <row r="147" spans="1:16" x14ac:dyDescent="0.2">
      <c r="A147" s="2">
        <v>43909</v>
      </c>
      <c r="B147" s="92" t="s">
        <v>67</v>
      </c>
      <c r="C147" s="110" t="s">
        <v>71</v>
      </c>
      <c r="D147" s="1" t="s">
        <v>249</v>
      </c>
      <c r="E147" s="103" t="s">
        <v>208</v>
      </c>
      <c r="F147" s="1"/>
      <c r="G147" s="86" t="s">
        <v>32</v>
      </c>
      <c r="H147" s="115"/>
      <c r="I147" s="195">
        <v>100</v>
      </c>
      <c r="J147" s="199"/>
      <c r="K147" s="199"/>
      <c r="L147" s="199"/>
      <c r="M147" s="3">
        <v>100</v>
      </c>
      <c r="N147" s="199"/>
    </row>
    <row r="148" spans="1:16" x14ac:dyDescent="0.2">
      <c r="A148" s="2">
        <v>43921</v>
      </c>
      <c r="B148" s="1" t="s">
        <v>49</v>
      </c>
      <c r="C148" s="1" t="s">
        <v>250</v>
      </c>
      <c r="D148" s="1">
        <v>602239032</v>
      </c>
      <c r="E148" s="103" t="s">
        <v>208</v>
      </c>
      <c r="F148" s="1" t="s">
        <v>307</v>
      </c>
      <c r="G148" s="1" t="s">
        <v>37</v>
      </c>
      <c r="H148" s="115"/>
      <c r="I148" s="195">
        <v>334.32</v>
      </c>
      <c r="J148" s="199"/>
      <c r="K148" s="199"/>
      <c r="L148" s="199"/>
      <c r="M148" s="3">
        <v>334.32</v>
      </c>
      <c r="N148" s="199"/>
    </row>
    <row r="149" spans="1:16" x14ac:dyDescent="0.2">
      <c r="A149" s="2">
        <v>43921</v>
      </c>
      <c r="B149" s="92" t="s">
        <v>47</v>
      </c>
      <c r="C149" s="92" t="s">
        <v>251</v>
      </c>
      <c r="D149" s="1"/>
      <c r="E149" s="103"/>
      <c r="F149" s="1"/>
      <c r="G149" s="1" t="s">
        <v>4</v>
      </c>
      <c r="H149" s="115"/>
      <c r="I149" s="195">
        <v>59.64</v>
      </c>
      <c r="J149" s="199"/>
      <c r="K149" s="199"/>
      <c r="L149" s="3">
        <v>59.64</v>
      </c>
      <c r="M149" s="199"/>
      <c r="N149" s="199"/>
    </row>
    <row r="150" spans="1:16" x14ac:dyDescent="0.2">
      <c r="A150" s="2">
        <v>43921</v>
      </c>
      <c r="B150" s="92" t="s">
        <v>61</v>
      </c>
      <c r="C150" s="92" t="s">
        <v>252</v>
      </c>
      <c r="D150" s="1"/>
      <c r="E150" s="103"/>
      <c r="F150" s="1"/>
      <c r="G150" s="1" t="s">
        <v>4</v>
      </c>
      <c r="H150" s="115"/>
      <c r="I150" s="195">
        <v>248.24</v>
      </c>
      <c r="J150" s="199"/>
      <c r="K150" s="199"/>
      <c r="L150" s="3">
        <v>248.24</v>
      </c>
      <c r="M150" s="199"/>
      <c r="N150" s="199"/>
    </row>
    <row r="151" spans="1:16" x14ac:dyDescent="0.2">
      <c r="A151" s="2">
        <v>43921</v>
      </c>
      <c r="B151" s="92" t="s">
        <v>47</v>
      </c>
      <c r="C151" s="92" t="s">
        <v>253</v>
      </c>
      <c r="D151" s="1"/>
      <c r="E151" s="103"/>
      <c r="F151" s="1"/>
      <c r="G151" s="1" t="s">
        <v>5</v>
      </c>
      <c r="H151" s="115"/>
      <c r="I151" s="195">
        <v>87.52</v>
      </c>
      <c r="J151" s="199"/>
      <c r="K151" s="199"/>
      <c r="L151" s="3">
        <v>87.52</v>
      </c>
      <c r="M151" s="199"/>
      <c r="N151" s="199"/>
    </row>
    <row r="152" spans="1:16" x14ac:dyDescent="0.2">
      <c r="A152" s="2">
        <v>43921</v>
      </c>
      <c r="B152" s="92" t="s">
        <v>61</v>
      </c>
      <c r="C152" s="92" t="s">
        <v>253</v>
      </c>
      <c r="D152" s="1"/>
      <c r="E152" s="103"/>
      <c r="F152" s="1"/>
      <c r="G152" s="1" t="s">
        <v>5</v>
      </c>
      <c r="H152" s="115"/>
      <c r="I152" s="195">
        <v>350.02</v>
      </c>
      <c r="J152" s="199"/>
      <c r="K152" s="199"/>
      <c r="L152" s="3">
        <v>350.02</v>
      </c>
      <c r="M152" s="199"/>
      <c r="N152" s="199"/>
    </row>
    <row r="153" spans="1:16" x14ac:dyDescent="0.2">
      <c r="A153" s="2">
        <v>43921</v>
      </c>
      <c r="B153" s="92" t="s">
        <v>61</v>
      </c>
      <c r="C153" s="92" t="s">
        <v>254</v>
      </c>
      <c r="D153" s="1"/>
      <c r="E153" s="103"/>
      <c r="F153" s="1" t="s">
        <v>307</v>
      </c>
      <c r="G153" s="1" t="s">
        <v>7</v>
      </c>
      <c r="H153" s="115"/>
      <c r="I153" s="195">
        <v>168.49</v>
      </c>
      <c r="J153" s="199"/>
      <c r="K153" s="199"/>
      <c r="L153" s="3">
        <v>168.49</v>
      </c>
      <c r="M153" s="199"/>
      <c r="N153" s="199"/>
    </row>
    <row r="154" spans="1:16" x14ac:dyDescent="0.2">
      <c r="A154" s="2">
        <v>43921</v>
      </c>
      <c r="B154" s="92" t="s">
        <v>47</v>
      </c>
      <c r="C154" s="92" t="s">
        <v>255</v>
      </c>
      <c r="D154" s="1"/>
      <c r="E154" s="103"/>
      <c r="F154" s="1"/>
      <c r="G154" s="1" t="s">
        <v>6</v>
      </c>
      <c r="H154" s="115"/>
      <c r="I154" s="195">
        <v>17.04</v>
      </c>
      <c r="J154" s="199"/>
      <c r="K154" s="199"/>
      <c r="L154" s="3">
        <v>17.04</v>
      </c>
      <c r="M154" s="199"/>
      <c r="N154" s="199"/>
    </row>
    <row r="155" spans="1:16" ht="16" thickBot="1" x14ac:dyDescent="0.25">
      <c r="A155" s="111">
        <v>43921</v>
      </c>
      <c r="B155" s="112" t="s">
        <v>61</v>
      </c>
      <c r="C155" s="112" t="s">
        <v>255</v>
      </c>
      <c r="D155" s="112"/>
      <c r="E155" s="113"/>
      <c r="F155" s="112"/>
      <c r="G155" s="112" t="s">
        <v>6</v>
      </c>
      <c r="H155" s="202"/>
      <c r="I155" s="196">
        <v>68.16</v>
      </c>
      <c r="J155" s="203"/>
      <c r="K155" s="203"/>
      <c r="L155" s="88">
        <v>68.16</v>
      </c>
      <c r="M155" s="203"/>
      <c r="N155" s="203"/>
      <c r="P155" t="s">
        <v>392</v>
      </c>
    </row>
    <row r="156" spans="1:16" ht="17" thickBot="1" x14ac:dyDescent="0.25">
      <c r="A156" s="232" t="s">
        <v>388</v>
      </c>
      <c r="B156" s="233"/>
      <c r="C156" s="233"/>
      <c r="D156" s="233"/>
      <c r="E156" s="233"/>
      <c r="F156" s="233"/>
      <c r="G156" s="234"/>
      <c r="H156" s="204">
        <f>SUM(H11:H155)</f>
        <v>32169.409999999996</v>
      </c>
      <c r="I156" s="205">
        <f>SUM(I11:I155)</f>
        <v>19960.000000000011</v>
      </c>
      <c r="J156" s="204">
        <f t="shared" ref="J156:N156" si="0">SUM(J11:J155)</f>
        <v>25010</v>
      </c>
      <c r="K156" s="204">
        <f t="shared" si="0"/>
        <v>7159.4099999999989</v>
      </c>
      <c r="L156" s="204">
        <f t="shared" si="0"/>
        <v>5099.670000000001</v>
      </c>
      <c r="M156" s="204">
        <f t="shared" si="0"/>
        <v>13502.29</v>
      </c>
      <c r="N156" s="204">
        <f t="shared" si="0"/>
        <v>1358.04</v>
      </c>
      <c r="O156" s="188">
        <f>SUM(L156:N156)</f>
        <v>19960.000000000004</v>
      </c>
      <c r="P156" s="214">
        <f>O156+L181+L185+M186</f>
        <v>18407.410000000003</v>
      </c>
    </row>
    <row r="157" spans="1:16" x14ac:dyDescent="0.2">
      <c r="A157" s="111" t="s">
        <v>177</v>
      </c>
      <c r="B157" s="112"/>
      <c r="C157" s="112"/>
      <c r="D157" s="112"/>
      <c r="E157" s="113"/>
      <c r="F157" s="112"/>
      <c r="G157" s="112"/>
      <c r="H157" s="200"/>
      <c r="I157" s="198"/>
      <c r="J157" s="201"/>
      <c r="K157" s="201"/>
      <c r="L157" s="201"/>
      <c r="M157" s="201"/>
      <c r="N157" s="201"/>
    </row>
    <row r="158" spans="1:16" x14ac:dyDescent="0.2">
      <c r="A158" s="111" t="s">
        <v>177</v>
      </c>
      <c r="B158" s="112"/>
      <c r="C158" s="112"/>
      <c r="D158" s="112"/>
      <c r="E158" s="113"/>
      <c r="F158" s="112"/>
      <c r="G158" s="112"/>
      <c r="H158" s="115"/>
      <c r="I158" s="195"/>
      <c r="J158" s="199"/>
      <c r="K158" s="199"/>
      <c r="L158" s="199"/>
      <c r="M158" s="199"/>
      <c r="N158" s="199"/>
    </row>
    <row r="159" spans="1:16" x14ac:dyDescent="0.2">
      <c r="A159" s="108">
        <v>43929</v>
      </c>
      <c r="B159" s="92" t="s">
        <v>241</v>
      </c>
      <c r="C159" s="92" t="s">
        <v>305</v>
      </c>
      <c r="D159" s="92" t="s">
        <v>284</v>
      </c>
      <c r="E159" s="114" t="s">
        <v>285</v>
      </c>
      <c r="F159" s="92"/>
      <c r="G159" s="92" t="s">
        <v>3</v>
      </c>
      <c r="H159" s="115">
        <v>6668.45</v>
      </c>
      <c r="I159" s="195"/>
      <c r="J159" s="199"/>
      <c r="K159" s="199">
        <v>6668.45</v>
      </c>
      <c r="L159" s="199" t="s">
        <v>365</v>
      </c>
      <c r="M159" s="199"/>
      <c r="N159" s="199"/>
    </row>
    <row r="160" spans="1:16" x14ac:dyDescent="0.2">
      <c r="A160" s="108">
        <v>43929</v>
      </c>
      <c r="B160" s="92" t="s">
        <v>50</v>
      </c>
      <c r="C160" s="92" t="s">
        <v>304</v>
      </c>
      <c r="D160" s="92" t="s">
        <v>286</v>
      </c>
      <c r="E160" s="114"/>
      <c r="F160" s="92"/>
      <c r="G160" s="92" t="s">
        <v>20</v>
      </c>
      <c r="H160" s="115"/>
      <c r="I160" s="195">
        <v>7158.83</v>
      </c>
      <c r="J160" s="199"/>
      <c r="K160" s="199"/>
      <c r="L160" s="199"/>
      <c r="M160" s="3">
        <v>7158.83</v>
      </c>
      <c r="N160" s="199"/>
    </row>
    <row r="161" spans="1:15" x14ac:dyDescent="0.2">
      <c r="A161" s="2">
        <v>43935</v>
      </c>
      <c r="B161" s="92" t="s">
        <v>325</v>
      </c>
      <c r="C161" s="92" t="s">
        <v>256</v>
      </c>
      <c r="D161" s="1"/>
      <c r="E161" s="103"/>
      <c r="F161" s="1"/>
      <c r="G161" s="1" t="s">
        <v>4</v>
      </c>
      <c r="H161" s="115"/>
      <c r="I161" s="195">
        <v>59.58</v>
      </c>
      <c r="J161" s="199"/>
      <c r="K161" s="199"/>
      <c r="L161" s="3">
        <v>59.58</v>
      </c>
      <c r="M161" s="199"/>
      <c r="N161" s="199" t="s">
        <v>375</v>
      </c>
    </row>
    <row r="162" spans="1:15" x14ac:dyDescent="0.2">
      <c r="A162" s="2">
        <v>43935</v>
      </c>
      <c r="B162" s="92" t="s">
        <v>326</v>
      </c>
      <c r="C162" s="92" t="s">
        <v>257</v>
      </c>
      <c r="D162" s="1"/>
      <c r="E162" s="103"/>
      <c r="F162" s="1"/>
      <c r="G162" s="1" t="s">
        <v>4</v>
      </c>
      <c r="H162" s="115"/>
      <c r="I162" s="195">
        <v>243.13</v>
      </c>
      <c r="J162" s="199"/>
      <c r="K162" s="199"/>
      <c r="L162" s="3">
        <v>243.13</v>
      </c>
      <c r="M162" s="199"/>
      <c r="N162" s="199" t="s">
        <v>375</v>
      </c>
    </row>
    <row r="163" spans="1:15" x14ac:dyDescent="0.2">
      <c r="A163" s="2">
        <v>43935</v>
      </c>
      <c r="B163" s="92" t="s">
        <v>326</v>
      </c>
      <c r="C163" s="92" t="s">
        <v>327</v>
      </c>
      <c r="D163" s="1"/>
      <c r="E163" s="103"/>
      <c r="F163" s="1"/>
      <c r="G163" s="1" t="s">
        <v>20</v>
      </c>
      <c r="H163" s="115"/>
      <c r="I163" s="195">
        <v>91.54</v>
      </c>
      <c r="J163" s="199"/>
      <c r="K163" s="199"/>
      <c r="L163" s="3">
        <v>91.54</v>
      </c>
      <c r="M163" s="199"/>
      <c r="N163" s="199" t="s">
        <v>375</v>
      </c>
    </row>
    <row r="164" spans="1:15" x14ac:dyDescent="0.2">
      <c r="A164" s="2">
        <v>43935</v>
      </c>
      <c r="B164" s="92" t="s">
        <v>325</v>
      </c>
      <c r="C164" s="92" t="s">
        <v>258</v>
      </c>
      <c r="D164" s="1"/>
      <c r="E164" s="103"/>
      <c r="F164" s="1"/>
      <c r="G164" s="1" t="s">
        <v>6</v>
      </c>
      <c r="H164" s="115"/>
      <c r="I164" s="195">
        <v>17.02</v>
      </c>
      <c r="J164" s="199"/>
      <c r="K164" s="199"/>
      <c r="L164" s="3">
        <v>17.02</v>
      </c>
      <c r="M164" s="199"/>
      <c r="N164" s="199" t="s">
        <v>375</v>
      </c>
    </row>
    <row r="165" spans="1:15" x14ac:dyDescent="0.2">
      <c r="A165" s="2">
        <v>43935</v>
      </c>
      <c r="B165" s="92" t="s">
        <v>326</v>
      </c>
      <c r="C165" s="92" t="s">
        <v>258</v>
      </c>
      <c r="D165" s="1"/>
      <c r="E165" s="103"/>
      <c r="F165" s="1"/>
      <c r="G165" s="1" t="s">
        <v>6</v>
      </c>
      <c r="H165" s="115"/>
      <c r="I165" s="195">
        <v>68.180000000000007</v>
      </c>
      <c r="J165" s="199"/>
      <c r="K165" s="199"/>
      <c r="L165" s="3">
        <v>68.180000000000007</v>
      </c>
      <c r="M165" s="199"/>
      <c r="N165" s="199" t="s">
        <v>375</v>
      </c>
    </row>
    <row r="166" spans="1:15" x14ac:dyDescent="0.2">
      <c r="A166" s="2">
        <v>43935</v>
      </c>
      <c r="B166" s="1" t="s">
        <v>287</v>
      </c>
      <c r="C166" s="1" t="s">
        <v>303</v>
      </c>
      <c r="D166" s="1"/>
      <c r="E166" s="103" t="s">
        <v>208</v>
      </c>
      <c r="F166" s="1"/>
      <c r="G166" s="1" t="s">
        <v>20</v>
      </c>
      <c r="H166" s="115"/>
      <c r="I166" s="195">
        <v>8.01</v>
      </c>
      <c r="J166" s="199"/>
      <c r="K166" s="199"/>
      <c r="L166" s="199"/>
      <c r="M166" s="3">
        <v>8.01</v>
      </c>
      <c r="N166" s="199" t="s">
        <v>375</v>
      </c>
    </row>
    <row r="167" spans="1:15" x14ac:dyDescent="0.2">
      <c r="A167" s="2">
        <v>43935</v>
      </c>
      <c r="B167" s="1" t="s">
        <v>53</v>
      </c>
      <c r="C167" s="1" t="s">
        <v>302</v>
      </c>
      <c r="D167" s="1" t="s">
        <v>288</v>
      </c>
      <c r="E167" s="103" t="s">
        <v>208</v>
      </c>
      <c r="F167" s="1" t="s">
        <v>364</v>
      </c>
      <c r="G167" s="1" t="s">
        <v>14</v>
      </c>
      <c r="H167" s="115"/>
      <c r="I167" s="195">
        <v>273.77999999999997</v>
      </c>
      <c r="J167" s="199"/>
      <c r="K167" s="199"/>
      <c r="L167" s="199"/>
      <c r="M167" s="3">
        <v>273.77999999999997</v>
      </c>
      <c r="N167" s="199" t="s">
        <v>372</v>
      </c>
    </row>
    <row r="168" spans="1:15" x14ac:dyDescent="0.2">
      <c r="A168" s="2">
        <v>43936</v>
      </c>
      <c r="B168" s="1" t="s">
        <v>289</v>
      </c>
      <c r="C168" s="100" t="s">
        <v>303</v>
      </c>
      <c r="D168" s="1"/>
      <c r="E168" s="103" t="s">
        <v>208</v>
      </c>
      <c r="F168" s="1"/>
      <c r="G168" s="1" t="s">
        <v>20</v>
      </c>
      <c r="H168" s="115"/>
      <c r="I168" s="195">
        <v>59</v>
      </c>
      <c r="J168" s="199"/>
      <c r="K168" s="199"/>
      <c r="L168" s="199"/>
      <c r="M168" s="3">
        <v>59</v>
      </c>
      <c r="N168" s="199" t="s">
        <v>375</v>
      </c>
    </row>
    <row r="169" spans="1:15" x14ac:dyDescent="0.2">
      <c r="A169" s="2">
        <v>43936</v>
      </c>
      <c r="B169" s="1" t="s">
        <v>360</v>
      </c>
      <c r="C169" s="100" t="s">
        <v>361</v>
      </c>
      <c r="D169" s="1"/>
      <c r="E169" s="103" t="s">
        <v>208</v>
      </c>
      <c r="F169" s="1" t="s">
        <v>364</v>
      </c>
      <c r="G169" s="1" t="s">
        <v>22</v>
      </c>
      <c r="H169" s="115"/>
      <c r="I169" s="195">
        <v>260.60000000000002</v>
      </c>
      <c r="J169" s="199"/>
      <c r="K169" s="199"/>
      <c r="L169" s="199"/>
      <c r="M169" s="3">
        <v>260.60000000000002</v>
      </c>
      <c r="N169" s="199" t="s">
        <v>372</v>
      </c>
    </row>
    <row r="170" spans="1:15" x14ac:dyDescent="0.2">
      <c r="A170" s="2">
        <v>43938</v>
      </c>
      <c r="B170" s="1" t="s">
        <v>241</v>
      </c>
      <c r="C170" s="1" t="s">
        <v>290</v>
      </c>
      <c r="D170" s="1"/>
      <c r="E170" s="103"/>
      <c r="F170" s="1" t="s">
        <v>364</v>
      </c>
      <c r="G170" s="1" t="s">
        <v>0</v>
      </c>
      <c r="H170" s="115">
        <v>11500</v>
      </c>
      <c r="I170" s="195"/>
      <c r="J170" s="199">
        <v>11500</v>
      </c>
      <c r="K170" s="199" t="s">
        <v>373</v>
      </c>
      <c r="L170" s="199"/>
      <c r="M170" s="3"/>
      <c r="N170" s="199"/>
    </row>
    <row r="171" spans="1:15" x14ac:dyDescent="0.2">
      <c r="A171" s="2">
        <v>43948</v>
      </c>
      <c r="B171" s="1" t="s">
        <v>96</v>
      </c>
      <c r="C171" s="1" t="s">
        <v>352</v>
      </c>
      <c r="D171" s="1" t="s">
        <v>351</v>
      </c>
      <c r="E171" s="103" t="s">
        <v>208</v>
      </c>
      <c r="F171" s="1"/>
      <c r="G171" s="1" t="s">
        <v>27</v>
      </c>
      <c r="H171" s="115"/>
      <c r="I171" s="195">
        <v>27.94</v>
      </c>
      <c r="J171" s="199"/>
      <c r="K171" s="199"/>
      <c r="L171" s="199"/>
      <c r="M171" s="3">
        <v>27.94</v>
      </c>
      <c r="N171" s="199" t="s">
        <v>375</v>
      </c>
    </row>
    <row r="172" spans="1:15" x14ac:dyDescent="0.2">
      <c r="A172" s="2">
        <v>43950</v>
      </c>
      <c r="B172" s="1" t="s">
        <v>241</v>
      </c>
      <c r="C172" s="1" t="s">
        <v>242</v>
      </c>
      <c r="D172" s="1"/>
      <c r="E172" s="103"/>
      <c r="F172" s="1"/>
      <c r="G172" s="1" t="s">
        <v>133</v>
      </c>
      <c r="H172" s="115">
        <v>132.88999999999999</v>
      </c>
      <c r="I172" s="195"/>
      <c r="J172" s="199"/>
      <c r="K172" s="199">
        <v>132.88999999999999</v>
      </c>
      <c r="L172" s="199" t="s">
        <v>365</v>
      </c>
      <c r="M172" s="3"/>
      <c r="N172" s="199"/>
    </row>
    <row r="173" spans="1:15" x14ac:dyDescent="0.2">
      <c r="A173" s="2">
        <v>44042</v>
      </c>
      <c r="B173" s="1" t="s">
        <v>198</v>
      </c>
      <c r="C173" s="1" t="s">
        <v>358</v>
      </c>
      <c r="D173" s="1" t="s">
        <v>359</v>
      </c>
      <c r="E173" s="103" t="s">
        <v>208</v>
      </c>
      <c r="F173" s="1"/>
      <c r="G173" s="1" t="s">
        <v>24</v>
      </c>
      <c r="H173" s="115"/>
      <c r="I173" s="195">
        <v>645</v>
      </c>
      <c r="J173" s="199"/>
      <c r="K173" s="199"/>
      <c r="L173" s="199"/>
      <c r="M173" s="3">
        <v>645</v>
      </c>
      <c r="N173" s="199" t="s">
        <v>375</v>
      </c>
    </row>
    <row r="174" spans="1:15" x14ac:dyDescent="0.2">
      <c r="A174" s="2"/>
      <c r="B174" s="92" t="s">
        <v>241</v>
      </c>
      <c r="C174" s="92" t="s">
        <v>305</v>
      </c>
      <c r="D174" s="92" t="s">
        <v>284</v>
      </c>
      <c r="E174" s="103"/>
      <c r="F174" s="1"/>
      <c r="G174" s="1" t="s">
        <v>3</v>
      </c>
      <c r="H174" s="115">
        <v>20</v>
      </c>
      <c r="I174" s="195"/>
      <c r="J174" s="199"/>
      <c r="K174" s="199">
        <v>20</v>
      </c>
      <c r="L174" s="199" t="s">
        <v>365</v>
      </c>
      <c r="M174" s="3"/>
      <c r="N174" s="199"/>
    </row>
    <row r="175" spans="1:15" x14ac:dyDescent="0.2">
      <c r="A175" s="2">
        <v>43952</v>
      </c>
      <c r="B175" s="1" t="s">
        <v>18</v>
      </c>
      <c r="C175" s="1" t="s">
        <v>362</v>
      </c>
      <c r="D175" s="1" t="s">
        <v>363</v>
      </c>
      <c r="E175" s="103" t="s">
        <v>208</v>
      </c>
      <c r="F175" s="1" t="s">
        <v>364</v>
      </c>
      <c r="G175" s="1" t="s">
        <v>17</v>
      </c>
      <c r="H175" s="115"/>
      <c r="I175" s="195">
        <v>109</v>
      </c>
      <c r="J175" s="199"/>
      <c r="K175" s="199"/>
      <c r="L175" s="199"/>
      <c r="M175" s="3">
        <v>109</v>
      </c>
      <c r="N175" s="199" t="s">
        <v>372</v>
      </c>
    </row>
    <row r="176" spans="1:15" x14ac:dyDescent="0.2">
      <c r="A176" s="98"/>
      <c r="B176" s="99"/>
      <c r="C176" s="99"/>
      <c r="D176" s="99"/>
      <c r="E176" s="102"/>
      <c r="F176" s="99"/>
      <c r="G176" s="99"/>
      <c r="H176" s="187">
        <f t="shared" ref="H176" si="1">SUM(H156:H175)</f>
        <v>50490.749999999993</v>
      </c>
      <c r="I176" s="187">
        <f>SUM(I156:I175)</f>
        <v>28981.610000000008</v>
      </c>
      <c r="J176" s="187">
        <f>SUM(J156:J175)</f>
        <v>36510</v>
      </c>
      <c r="K176" s="187">
        <f t="shared" ref="K176:N176" si="2">SUM(K156:K175)</f>
        <v>13980.749999999998</v>
      </c>
      <c r="L176" s="187">
        <f t="shared" si="2"/>
        <v>5579.1200000000017</v>
      </c>
      <c r="M176" s="187">
        <f t="shared" si="2"/>
        <v>22044.449999999997</v>
      </c>
      <c r="N176" s="187">
        <f t="shared" si="2"/>
        <v>1358.04</v>
      </c>
      <c r="O176" s="187">
        <f>SUM(L176:N176)</f>
        <v>28981.61</v>
      </c>
    </row>
    <row r="177" spans="1:13" x14ac:dyDescent="0.2">
      <c r="H177" t="s">
        <v>387</v>
      </c>
      <c r="M177" s="187">
        <v>50</v>
      </c>
    </row>
    <row r="178" spans="1:13" x14ac:dyDescent="0.2">
      <c r="H178" s="106" t="s">
        <v>374</v>
      </c>
      <c r="J178" s="187">
        <v>-11500</v>
      </c>
      <c r="M178" s="187">
        <v>-273.77999999999997</v>
      </c>
    </row>
    <row r="179" spans="1:13" x14ac:dyDescent="0.2">
      <c r="A179" s="37" t="s">
        <v>148</v>
      </c>
      <c r="B179" s="35"/>
      <c r="C179" s="81"/>
      <c r="D179" s="81"/>
      <c r="E179" s="81"/>
      <c r="M179" s="187">
        <v>-260.60000000000002</v>
      </c>
    </row>
    <row r="180" spans="1:13" x14ac:dyDescent="0.2">
      <c r="A180" s="35"/>
      <c r="B180" s="35"/>
      <c r="C180" s="81"/>
      <c r="D180" s="81"/>
      <c r="E180" s="81"/>
      <c r="M180" s="187">
        <v>-109</v>
      </c>
    </row>
    <row r="181" spans="1:13" x14ac:dyDescent="0.2">
      <c r="A181" s="37" t="s">
        <v>119</v>
      </c>
      <c r="B181" s="37" t="s">
        <v>149</v>
      </c>
      <c r="C181" s="193"/>
      <c r="D181" s="193">
        <v>17436.990000000002</v>
      </c>
      <c r="E181" s="81"/>
      <c r="H181" s="106" t="s">
        <v>381</v>
      </c>
      <c r="L181" s="215">
        <v>0.01</v>
      </c>
    </row>
    <row r="182" spans="1:13" x14ac:dyDescent="0.2">
      <c r="A182" s="35"/>
      <c r="B182" s="35"/>
      <c r="C182" s="81"/>
      <c r="D182" s="81"/>
      <c r="E182" s="81"/>
    </row>
    <row r="183" spans="1:13" x14ac:dyDescent="0.2">
      <c r="A183" s="35"/>
      <c r="B183" s="206" t="s">
        <v>150</v>
      </c>
      <c r="C183" s="81"/>
      <c r="D183" s="81"/>
      <c r="E183" s="81"/>
      <c r="H183" s="106" t="s">
        <v>382</v>
      </c>
    </row>
    <row r="184" spans="1:13" x14ac:dyDescent="0.2">
      <c r="A184" s="35"/>
      <c r="B184" s="35" t="s">
        <v>384</v>
      </c>
      <c r="C184" s="81">
        <v>-132.88999999999999</v>
      </c>
      <c r="E184" s="81"/>
      <c r="H184" s="106" t="s">
        <v>383</v>
      </c>
    </row>
    <row r="185" spans="1:13" x14ac:dyDescent="0.2">
      <c r="A185" s="35"/>
      <c r="B185" s="35" t="s">
        <v>10</v>
      </c>
      <c r="C185" s="81">
        <v>-6688.45</v>
      </c>
      <c r="E185" s="81"/>
      <c r="H185" t="s">
        <v>115</v>
      </c>
      <c r="L185" s="215">
        <v>-532.6</v>
      </c>
    </row>
    <row r="186" spans="1:13" x14ac:dyDescent="0.2">
      <c r="D186" s="194">
        <f>C184+C185</f>
        <v>-6821.34</v>
      </c>
      <c r="H186" t="s">
        <v>139</v>
      </c>
      <c r="M186" s="215">
        <v>-1020</v>
      </c>
    </row>
    <row r="188" spans="1:13" x14ac:dyDescent="0.2">
      <c r="A188" s="35"/>
      <c r="B188" s="206" t="s">
        <v>151</v>
      </c>
      <c r="C188" s="81"/>
      <c r="D188" s="81"/>
      <c r="E188" s="81"/>
      <c r="H188" s="106" t="s">
        <v>370</v>
      </c>
    </row>
    <row r="189" spans="1:13" x14ac:dyDescent="0.2">
      <c r="A189" s="35"/>
      <c r="B189" t="s">
        <v>395</v>
      </c>
      <c r="C189" s="191">
        <v>479.45</v>
      </c>
      <c r="D189" s="81"/>
      <c r="E189" s="81"/>
      <c r="H189" t="s">
        <v>133</v>
      </c>
      <c r="K189" s="187">
        <v>-317.5</v>
      </c>
    </row>
    <row r="190" spans="1:13" x14ac:dyDescent="0.2">
      <c r="A190" s="35"/>
      <c r="B190" t="s">
        <v>378</v>
      </c>
      <c r="C190" s="81">
        <v>7158.83</v>
      </c>
      <c r="D190" s="81"/>
      <c r="E190" s="81"/>
      <c r="H190" t="s">
        <v>371</v>
      </c>
      <c r="M190" s="187">
        <v>-230</v>
      </c>
    </row>
    <row r="191" spans="1:13" x14ac:dyDescent="0.2">
      <c r="A191" s="35"/>
      <c r="B191" t="s">
        <v>377</v>
      </c>
      <c r="C191" s="81">
        <v>8.01</v>
      </c>
      <c r="D191" s="81"/>
      <c r="E191" s="81"/>
      <c r="H191" t="s">
        <v>115</v>
      </c>
    </row>
    <row r="192" spans="1:13" x14ac:dyDescent="0.2">
      <c r="A192" s="35"/>
      <c r="B192" t="s">
        <v>377</v>
      </c>
      <c r="C192" s="81">
        <v>59</v>
      </c>
      <c r="D192" s="81"/>
      <c r="E192" s="192"/>
      <c r="H192" t="s">
        <v>139</v>
      </c>
    </row>
    <row r="193" spans="1:17" x14ac:dyDescent="0.2">
      <c r="A193" s="35"/>
      <c r="B193" t="s">
        <v>379</v>
      </c>
      <c r="C193" s="81">
        <v>27.94</v>
      </c>
      <c r="D193" s="81"/>
      <c r="E193" s="81"/>
      <c r="P193" s="209">
        <v>5369.38</v>
      </c>
      <c r="Q193" s="209" t="s">
        <v>391</v>
      </c>
    </row>
    <row r="194" spans="1:17" x14ac:dyDescent="0.2">
      <c r="A194" s="35"/>
      <c r="B194" t="s">
        <v>387</v>
      </c>
      <c r="C194" s="81">
        <v>50</v>
      </c>
      <c r="D194" s="81"/>
      <c r="E194" s="81"/>
      <c r="P194" s="209"/>
      <c r="Q194" s="211"/>
    </row>
    <row r="195" spans="1:17" s="106" customFormat="1" ht="16" x14ac:dyDescent="0.2">
      <c r="A195" s="35"/>
      <c r="B195" t="s">
        <v>139</v>
      </c>
      <c r="C195" s="81">
        <v>645</v>
      </c>
      <c r="D195" s="81">
        <f>SUM(C189:C195)</f>
        <v>8428.23</v>
      </c>
      <c r="E195" s="81"/>
      <c r="H195" s="208" t="s">
        <v>389</v>
      </c>
      <c r="I195" s="209"/>
      <c r="J195" s="210">
        <f>SUM(J176:J193)</f>
        <v>25010</v>
      </c>
      <c r="K195" s="210">
        <f t="shared" ref="K195:N195" si="3">SUM(K176:K193)</f>
        <v>13663.249999999998</v>
      </c>
      <c r="L195" s="210">
        <f t="shared" si="3"/>
        <v>5046.5300000000016</v>
      </c>
      <c r="M195" s="210">
        <f t="shared" si="3"/>
        <v>20201.07</v>
      </c>
      <c r="N195" s="210">
        <f t="shared" si="3"/>
        <v>1358.04</v>
      </c>
      <c r="P195" s="210">
        <f>J195+K195-L195-M195-N195</f>
        <v>12067.61</v>
      </c>
      <c r="Q195" s="209" t="s">
        <v>385</v>
      </c>
    </row>
    <row r="196" spans="1:17" s="106" customFormat="1" x14ac:dyDescent="0.2">
      <c r="J196" s="189"/>
      <c r="K196" s="189"/>
      <c r="L196" s="189"/>
      <c r="M196" s="189"/>
      <c r="N196" s="189"/>
      <c r="P196" s="209">
        <f>SUM(P193:P195)</f>
        <v>17436.990000000002</v>
      </c>
      <c r="Q196" s="209" t="s">
        <v>386</v>
      </c>
    </row>
    <row r="197" spans="1:17" x14ac:dyDescent="0.2">
      <c r="H197" s="106"/>
    </row>
    <row r="198" spans="1:17" x14ac:dyDescent="0.2">
      <c r="H198" s="106" t="s">
        <v>376</v>
      </c>
    </row>
    <row r="199" spans="1:17" x14ac:dyDescent="0.2">
      <c r="A199" s="37" t="s">
        <v>121</v>
      </c>
      <c r="B199" s="37" t="s">
        <v>390</v>
      </c>
      <c r="C199" s="193"/>
      <c r="D199" s="193">
        <f>SUM(D181:F195)</f>
        <v>19043.88</v>
      </c>
      <c r="E199" s="81"/>
      <c r="H199" t="s">
        <v>10</v>
      </c>
      <c r="K199" s="187">
        <v>6668.45</v>
      </c>
    </row>
    <row r="200" spans="1:17" x14ac:dyDescent="0.2">
      <c r="A200" s="35"/>
      <c r="B200" s="35"/>
      <c r="C200" s="81"/>
      <c r="D200" s="81"/>
      <c r="E200" s="191"/>
      <c r="H200" t="s">
        <v>133</v>
      </c>
      <c r="K200" s="187">
        <v>132.88999999999999</v>
      </c>
    </row>
    <row r="201" spans="1:17" x14ac:dyDescent="0.2">
      <c r="A201" s="35"/>
      <c r="B201" s="35"/>
      <c r="C201" s="81"/>
      <c r="D201" s="81"/>
      <c r="E201" s="192"/>
      <c r="H201" t="s">
        <v>10</v>
      </c>
      <c r="K201" s="187">
        <v>20</v>
      </c>
    </row>
    <row r="202" spans="1:17" x14ac:dyDescent="0.2">
      <c r="H202" t="s">
        <v>115</v>
      </c>
      <c r="L202" s="187">
        <f>SUM(L161:L165)</f>
        <v>479.45</v>
      </c>
    </row>
    <row r="203" spans="1:17" x14ac:dyDescent="0.2">
      <c r="H203" t="s">
        <v>378</v>
      </c>
      <c r="M203" s="187">
        <v>7158.83</v>
      </c>
    </row>
    <row r="204" spans="1:17" x14ac:dyDescent="0.2">
      <c r="H204" t="s">
        <v>377</v>
      </c>
      <c r="M204" s="187">
        <v>8.01</v>
      </c>
    </row>
    <row r="205" spans="1:17" x14ac:dyDescent="0.2">
      <c r="H205" t="s">
        <v>377</v>
      </c>
      <c r="M205" s="187">
        <v>59</v>
      </c>
    </row>
    <row r="206" spans="1:17" x14ac:dyDescent="0.2">
      <c r="H206" t="s">
        <v>379</v>
      </c>
      <c r="M206" s="187">
        <v>27.94</v>
      </c>
    </row>
    <row r="207" spans="1:17" x14ac:dyDescent="0.2">
      <c r="H207" t="s">
        <v>139</v>
      </c>
      <c r="M207" s="187">
        <v>645</v>
      </c>
    </row>
    <row r="208" spans="1:17" x14ac:dyDescent="0.2">
      <c r="H208" t="s">
        <v>387</v>
      </c>
      <c r="M208" s="187">
        <v>50</v>
      </c>
    </row>
    <row r="209" spans="10:14" s="106" customFormat="1" x14ac:dyDescent="0.2">
      <c r="J209" s="189"/>
      <c r="K209" s="189">
        <f>SUM(K199:K208)</f>
        <v>6821.34</v>
      </c>
      <c r="L209" s="189">
        <f>SUM(L199:L208)</f>
        <v>479.45</v>
      </c>
      <c r="M209" s="189">
        <f>SUM(M203:M208)</f>
        <v>7948.78</v>
      </c>
      <c r="N209" s="189"/>
    </row>
  </sheetData>
  <sheetProtection algorithmName="SHA-512" hashValue="gfXMuff3m9vXuWYZSIb+Vj7mkuhtEk2Ktjdh7ISCo+CfS/F/atXD2s6HWlDXCNLRJAmKvKrFm7cGVxgQ+cM1Qw==" saltValue="pAGs5vfSMUy++Qqa7kNzEA==" spinCount="100000" sheet="1" objects="1" scenarios="1"/>
  <autoFilter ref="A1:Q181" xr:uid="{86980269-60DA-E84B-8FA7-9249759487DC}"/>
  <mergeCells count="1">
    <mergeCell ref="A156:G156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7461-5667-454E-9278-D3D21E8374E3}">
  <sheetPr>
    <tabColor rgb="FFC00000"/>
    <pageSetUpPr fitToPage="1"/>
  </sheetPr>
  <dimension ref="B2:J44"/>
  <sheetViews>
    <sheetView tabSelected="1" topLeftCell="A22" zoomScale="120" zoomScaleNormal="120" workbookViewId="0">
      <selection activeCell="B42" sqref="B42"/>
    </sheetView>
  </sheetViews>
  <sheetFormatPr baseColWidth="10" defaultColWidth="10.83203125" defaultRowHeight="15" x14ac:dyDescent="0.2"/>
  <cols>
    <col min="1" max="1" width="6.1640625" style="96" customWidth="1"/>
    <col min="2" max="2" width="50.5" style="96" customWidth="1"/>
    <col min="3" max="3" width="8.5" style="118" customWidth="1"/>
    <col min="4" max="4" width="12.5" style="118" customWidth="1"/>
    <col min="5" max="5" width="22.5" style="96" customWidth="1"/>
    <col min="6" max="7" width="3.1640625" style="96" customWidth="1"/>
    <col min="8" max="8" width="65.33203125" style="117" customWidth="1"/>
    <col min="9" max="10" width="10.83203125" style="116"/>
    <col min="11" max="16384" width="10.83203125" style="96"/>
  </cols>
  <sheetData>
    <row r="2" spans="2:7" ht="18" x14ac:dyDescent="0.2">
      <c r="B2" s="119" t="s">
        <v>291</v>
      </c>
      <c r="C2" s="120"/>
      <c r="D2" s="120"/>
      <c r="E2" s="121"/>
      <c r="F2" s="121"/>
      <c r="G2" s="121"/>
    </row>
    <row r="3" spans="2:7" x14ac:dyDescent="0.2">
      <c r="B3" s="121"/>
      <c r="C3" s="120"/>
      <c r="D3" s="120"/>
      <c r="E3" s="121"/>
      <c r="F3" s="121"/>
      <c r="G3" s="121"/>
    </row>
    <row r="4" spans="2:7" ht="20" customHeight="1" x14ac:dyDescent="0.2">
      <c r="B4" s="122" t="s">
        <v>292</v>
      </c>
      <c r="C4" s="123"/>
      <c r="D4" s="123"/>
      <c r="E4" s="122"/>
      <c r="F4" s="122"/>
      <c r="G4" s="122"/>
    </row>
    <row r="5" spans="2:7" ht="20" customHeight="1" x14ac:dyDescent="0.2">
      <c r="B5" s="122"/>
      <c r="C5" s="123"/>
      <c r="D5" s="123"/>
      <c r="E5" s="122"/>
      <c r="F5" s="122"/>
      <c r="G5" s="122"/>
    </row>
    <row r="6" spans="2:7" ht="20" customHeight="1" x14ac:dyDescent="0.2">
      <c r="B6" s="122" t="s">
        <v>293</v>
      </c>
      <c r="C6" s="123"/>
      <c r="D6" s="123"/>
      <c r="E6" s="122"/>
      <c r="F6" s="122"/>
      <c r="G6" s="122"/>
    </row>
    <row r="7" spans="2:7" ht="20" customHeight="1" x14ac:dyDescent="0.2">
      <c r="B7" s="122"/>
      <c r="C7" s="123"/>
      <c r="D7" s="123"/>
      <c r="E7" s="122"/>
      <c r="F7" s="122"/>
      <c r="G7" s="122"/>
    </row>
    <row r="8" spans="2:7" ht="20" customHeight="1" x14ac:dyDescent="0.2">
      <c r="B8" s="122" t="s">
        <v>294</v>
      </c>
      <c r="C8" s="123"/>
      <c r="D8" s="123"/>
      <c r="E8" s="122"/>
      <c r="F8" s="122"/>
      <c r="G8" s="122"/>
    </row>
    <row r="9" spans="2:7" ht="20" customHeight="1" x14ac:dyDescent="0.2">
      <c r="B9" s="122"/>
      <c r="C9" s="123"/>
      <c r="D9" s="123"/>
      <c r="E9" s="122"/>
      <c r="F9" s="122"/>
      <c r="G9" s="122"/>
    </row>
    <row r="10" spans="2:7" ht="20" customHeight="1" x14ac:dyDescent="0.2">
      <c r="B10" s="127" t="s">
        <v>297</v>
      </c>
      <c r="C10" s="128"/>
      <c r="D10" s="128"/>
      <c r="E10" s="122"/>
      <c r="F10" s="122"/>
      <c r="G10" s="122"/>
    </row>
    <row r="11" spans="2:7" ht="20" customHeight="1" x14ac:dyDescent="0.2">
      <c r="B11" s="127" t="s">
        <v>295</v>
      </c>
      <c r="C11" s="128"/>
      <c r="D11" s="128">
        <v>19043.88</v>
      </c>
      <c r="E11" s="122"/>
      <c r="F11" s="122"/>
      <c r="G11" s="122"/>
    </row>
    <row r="12" spans="2:7" ht="20" customHeight="1" x14ac:dyDescent="0.2">
      <c r="B12" s="127"/>
      <c r="C12" s="128"/>
      <c r="D12" s="128"/>
      <c r="E12" s="122"/>
      <c r="F12" s="122"/>
      <c r="G12" s="122"/>
    </row>
    <row r="13" spans="2:7" ht="20" customHeight="1" x14ac:dyDescent="0.2">
      <c r="B13" s="127" t="s">
        <v>296</v>
      </c>
      <c r="C13" s="128">
        <v>0</v>
      </c>
      <c r="D13" s="128"/>
      <c r="E13" s="122"/>
      <c r="F13" s="122"/>
      <c r="G13" s="122"/>
    </row>
    <row r="14" spans="2:7" ht="20" customHeight="1" x14ac:dyDescent="0.2">
      <c r="B14" s="129"/>
      <c r="C14" s="128"/>
      <c r="D14" s="128"/>
      <c r="E14" s="122"/>
      <c r="F14" s="122"/>
      <c r="G14" s="122"/>
    </row>
    <row r="15" spans="2:7" ht="20" customHeight="1" x14ac:dyDescent="0.2">
      <c r="B15" s="129"/>
      <c r="C15" s="128"/>
      <c r="D15" s="132"/>
      <c r="E15" s="122"/>
      <c r="F15" s="122"/>
      <c r="G15" s="122"/>
    </row>
    <row r="16" spans="2:7" ht="20" customHeight="1" x14ac:dyDescent="0.2">
      <c r="B16" s="127" t="s">
        <v>310</v>
      </c>
      <c r="C16" s="128">
        <v>0</v>
      </c>
      <c r="D16" s="132"/>
      <c r="E16" s="122"/>
      <c r="F16" s="122"/>
      <c r="G16" s="122"/>
    </row>
    <row r="17" spans="2:7" ht="20" customHeight="1" x14ac:dyDescent="0.2">
      <c r="B17" s="129"/>
      <c r="C17" s="96"/>
      <c r="D17" s="132"/>
      <c r="E17" s="122"/>
      <c r="F17" s="122"/>
      <c r="G17" s="122"/>
    </row>
    <row r="18" spans="2:7" ht="20" customHeight="1" x14ac:dyDescent="0.2">
      <c r="B18" s="129"/>
      <c r="C18" s="128"/>
      <c r="D18" s="132"/>
      <c r="E18" s="122"/>
      <c r="F18" s="122"/>
      <c r="G18" s="122"/>
    </row>
    <row r="19" spans="2:7" ht="20" customHeight="1" thickBot="1" x14ac:dyDescent="0.25">
      <c r="B19" s="137" t="s">
        <v>311</v>
      </c>
      <c r="C19" s="133"/>
      <c r="D19" s="134">
        <f>SUM(D11:D18)</f>
        <v>19043.88</v>
      </c>
      <c r="E19" s="122"/>
      <c r="F19" s="122"/>
      <c r="G19" s="122"/>
    </row>
    <row r="20" spans="2:7" ht="20" customHeight="1" thickTop="1" x14ac:dyDescent="0.2">
      <c r="B20" s="127"/>
      <c r="C20" s="128"/>
      <c r="D20" s="131"/>
      <c r="E20" s="122"/>
      <c r="F20" s="122"/>
      <c r="G20" s="122"/>
    </row>
    <row r="21" spans="2:7" ht="34" customHeight="1" x14ac:dyDescent="0.2">
      <c r="B21" s="130" t="s">
        <v>331</v>
      </c>
      <c r="C21" s="128"/>
      <c r="D21" s="128"/>
      <c r="E21" s="122"/>
      <c r="F21" s="122"/>
      <c r="G21" s="122"/>
    </row>
    <row r="22" spans="2:7" ht="20" customHeight="1" x14ac:dyDescent="0.2">
      <c r="B22" s="127" t="s">
        <v>298</v>
      </c>
      <c r="C22" s="128"/>
      <c r="D22" s="128"/>
      <c r="E22" s="122"/>
      <c r="F22" s="122"/>
      <c r="G22" s="122"/>
    </row>
    <row r="23" spans="2:7" ht="20" customHeight="1" x14ac:dyDescent="0.2">
      <c r="B23" s="127" t="s">
        <v>306</v>
      </c>
      <c r="C23" s="128"/>
      <c r="D23" s="128">
        <v>5281.88</v>
      </c>
      <c r="E23" s="122"/>
      <c r="F23" s="122"/>
      <c r="G23" s="122"/>
    </row>
    <row r="24" spans="2:7" ht="66" customHeight="1" x14ac:dyDescent="0.2">
      <c r="B24" s="127" t="s">
        <v>299</v>
      </c>
      <c r="C24" s="128"/>
      <c r="D24" s="190">
        <f>-19960.01+1020+532.6</f>
        <v>-18407.41</v>
      </c>
      <c r="E24" s="212" t="s">
        <v>400</v>
      </c>
      <c r="F24" s="122"/>
      <c r="G24" s="122"/>
    </row>
    <row r="25" spans="2:7" ht="35" customHeight="1" x14ac:dyDescent="0.2">
      <c r="B25" s="127" t="s">
        <v>312</v>
      </c>
      <c r="C25" s="128"/>
      <c r="D25" s="128">
        <v>32169.41</v>
      </c>
      <c r="E25" s="212"/>
      <c r="F25" s="122"/>
      <c r="G25" s="122"/>
    </row>
    <row r="26" spans="2:7" s="136" customFormat="1" ht="20" customHeight="1" thickBot="1" x14ac:dyDescent="0.25">
      <c r="B26" s="137" t="s">
        <v>301</v>
      </c>
      <c r="C26" s="133"/>
      <c r="D26" s="134">
        <f>SUM(D23:D25)</f>
        <v>19043.88</v>
      </c>
      <c r="E26" s="213"/>
      <c r="F26" s="135"/>
      <c r="G26" s="135"/>
    </row>
    <row r="27" spans="2:7" ht="17" thickTop="1" x14ac:dyDescent="0.2">
      <c r="B27" s="122"/>
      <c r="C27" s="123"/>
      <c r="D27" s="123"/>
      <c r="E27" s="122"/>
      <c r="F27" s="122"/>
      <c r="G27" s="122"/>
    </row>
    <row r="28" spans="2:7" ht="16" x14ac:dyDescent="0.2">
      <c r="B28" s="122"/>
      <c r="C28" s="122"/>
      <c r="D28" s="117" t="s">
        <v>173</v>
      </c>
      <c r="E28" s="117" t="s">
        <v>300</v>
      </c>
      <c r="F28" s="117"/>
    </row>
    <row r="29" spans="2:7" ht="16" x14ac:dyDescent="0.2">
      <c r="B29" s="122"/>
      <c r="C29" s="125">
        <v>43556</v>
      </c>
      <c r="D29" s="124">
        <v>12734.8</v>
      </c>
      <c r="E29" s="124">
        <v>2495.34</v>
      </c>
      <c r="F29" s="124"/>
    </row>
    <row r="30" spans="2:7" ht="16" x14ac:dyDescent="0.2">
      <c r="B30" s="122"/>
      <c r="C30" s="125">
        <v>43586</v>
      </c>
      <c r="D30" s="124">
        <v>1754.1</v>
      </c>
      <c r="E30" s="124">
        <v>961.7</v>
      </c>
      <c r="F30" s="124"/>
    </row>
    <row r="31" spans="2:7" ht="16" x14ac:dyDescent="0.2">
      <c r="B31" s="122"/>
      <c r="C31" s="125">
        <v>43617</v>
      </c>
      <c r="D31" s="124">
        <v>0</v>
      </c>
      <c r="E31" s="124">
        <v>3048.2</v>
      </c>
      <c r="F31" s="124"/>
    </row>
    <row r="32" spans="2:7" ht="16" x14ac:dyDescent="0.2">
      <c r="B32" s="122"/>
      <c r="C32" s="125">
        <v>43647</v>
      </c>
      <c r="D32" s="124">
        <v>0</v>
      </c>
      <c r="E32" s="124">
        <v>2293.71</v>
      </c>
      <c r="F32" s="124"/>
    </row>
    <row r="33" spans="2:6" ht="16" x14ac:dyDescent="0.2">
      <c r="B33" s="122"/>
      <c r="C33" s="125">
        <v>43678</v>
      </c>
      <c r="D33" s="124">
        <v>441.63</v>
      </c>
      <c r="E33" s="124">
        <v>2166.91</v>
      </c>
      <c r="F33" s="124"/>
    </row>
    <row r="34" spans="2:6" ht="16" x14ac:dyDescent="0.2">
      <c r="B34" s="122"/>
      <c r="C34" s="125">
        <v>43709</v>
      </c>
      <c r="D34" s="124">
        <v>12837.5</v>
      </c>
      <c r="E34" s="124">
        <v>1685.36</v>
      </c>
      <c r="F34" s="124"/>
    </row>
    <row r="35" spans="2:6" ht="16" x14ac:dyDescent="0.2">
      <c r="B35" s="122"/>
      <c r="C35" s="125">
        <v>43739</v>
      </c>
      <c r="D35" s="124">
        <v>1745.1</v>
      </c>
      <c r="E35" s="124">
        <v>1088.69</v>
      </c>
      <c r="F35" s="124"/>
    </row>
    <row r="36" spans="2:6" ht="16" x14ac:dyDescent="0.2">
      <c r="B36" s="122"/>
      <c r="C36" s="125">
        <v>43770</v>
      </c>
      <c r="D36" s="124">
        <v>1910.37</v>
      </c>
      <c r="E36" s="124">
        <v>556.5</v>
      </c>
      <c r="F36" s="124"/>
    </row>
    <row r="37" spans="2:6" ht="16" x14ac:dyDescent="0.2">
      <c r="B37" s="122"/>
      <c r="C37" s="125">
        <v>43800</v>
      </c>
      <c r="D37" s="124">
        <v>425.84</v>
      </c>
      <c r="E37" s="124">
        <v>2287.56</v>
      </c>
      <c r="F37" s="124"/>
    </row>
    <row r="38" spans="2:6" ht="16" x14ac:dyDescent="0.2">
      <c r="B38" s="122"/>
      <c r="C38" s="125">
        <v>43831</v>
      </c>
      <c r="D38" s="124">
        <v>0</v>
      </c>
      <c r="E38" s="124">
        <v>1656.2</v>
      </c>
      <c r="F38" s="124"/>
    </row>
    <row r="39" spans="2:6" ht="16" x14ac:dyDescent="0.2">
      <c r="B39" s="122"/>
      <c r="C39" s="125">
        <v>43862</v>
      </c>
      <c r="D39" s="124">
        <v>0</v>
      </c>
      <c r="E39" s="124">
        <v>1527.29</v>
      </c>
      <c r="F39" s="124"/>
    </row>
    <row r="40" spans="2:6" ht="16" x14ac:dyDescent="0.2">
      <c r="B40" s="122"/>
      <c r="C40" s="125">
        <v>43891</v>
      </c>
      <c r="D40" s="124">
        <v>320.07</v>
      </c>
      <c r="E40" s="124">
        <v>2220.42</v>
      </c>
      <c r="F40" s="124"/>
    </row>
    <row r="41" spans="2:6" ht="17" thickBot="1" x14ac:dyDescent="0.25">
      <c r="B41" s="122"/>
      <c r="C41" s="122"/>
      <c r="D41" s="126">
        <f>SUM(D29:D40)</f>
        <v>32169.409999999996</v>
      </c>
      <c r="E41" s="126">
        <f>SUM(E29:E40)</f>
        <v>21987.880000000005</v>
      </c>
      <c r="F41" s="183"/>
    </row>
    <row r="42" spans="2:6" ht="16" x14ac:dyDescent="0.2">
      <c r="B42" s="122"/>
      <c r="C42" s="125">
        <v>43922</v>
      </c>
      <c r="D42" s="122">
        <f>6668.45+20</f>
        <v>6688.45</v>
      </c>
      <c r="E42" s="122">
        <f>7158.83+76.6+402.85+8.01+59+27.94+645</f>
        <v>8378.23</v>
      </c>
      <c r="F42" s="122"/>
    </row>
    <row r="43" spans="2:6" ht="16" x14ac:dyDescent="0.2">
      <c r="B43" s="118" t="s">
        <v>309</v>
      </c>
      <c r="C43" s="125" t="s">
        <v>308</v>
      </c>
      <c r="D43" s="122">
        <v>132.88999999999999</v>
      </c>
      <c r="E43" s="122"/>
      <c r="F43" s="122"/>
    </row>
    <row r="44" spans="2:6" ht="17" thickBot="1" x14ac:dyDescent="0.25">
      <c r="B44" s="122"/>
      <c r="C44" s="122"/>
      <c r="D44" s="126">
        <f>SUM(D41:D43)</f>
        <v>38990.749999999993</v>
      </c>
      <c r="E44" s="126">
        <f>SUM(E41:E43)</f>
        <v>30366.110000000004</v>
      </c>
      <c r="F44" s="183"/>
    </row>
  </sheetData>
  <sheetProtection algorithmName="SHA-512" hashValue="fYhR/a9IBylC80naqC3gQGFZZRTwcmO3GRlk2byUDDpEhR8CPn90WlbnjboAlSOtqKShH5Cknp7+bMx2gvFK9Q==" saltValue="IuxbnYWZOTsokWGSN8N8Aw==" spinCount="100000" sheet="1" objects="1" scenarios="1"/>
  <phoneticPr fontId="25" type="noConversion"/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2F2D-2475-4B74-AD80-45E11C285FAF}">
  <sheetPr>
    <tabColor rgb="FFC00000"/>
    <pageSetUpPr fitToPage="1"/>
  </sheetPr>
  <dimension ref="A1:M24"/>
  <sheetViews>
    <sheetView zoomScale="120" zoomScaleNormal="120" workbookViewId="0">
      <selection activeCell="G28" sqref="G28"/>
    </sheetView>
  </sheetViews>
  <sheetFormatPr baseColWidth="10" defaultColWidth="8.83203125" defaultRowHeight="14" x14ac:dyDescent="0.15"/>
  <cols>
    <col min="1" max="1" width="19.1640625" style="30" customWidth="1"/>
    <col min="2" max="2" width="9.1640625" style="31" customWidth="1"/>
    <col min="3" max="3" width="10.5" style="31" customWidth="1"/>
    <col min="4" max="4" width="10.33203125" style="32" bestFit="1" customWidth="1"/>
    <col min="5" max="5" width="9.5" style="33" customWidth="1"/>
    <col min="6" max="6" width="4" style="13" customWidth="1"/>
    <col min="7" max="7" width="47.5" style="13" customWidth="1"/>
    <col min="8" max="8" width="8.83203125" style="13"/>
    <col min="9" max="9" width="5.1640625" style="13" customWidth="1"/>
    <col min="10" max="10" width="13.5" style="13" customWidth="1"/>
    <col min="11" max="11" width="8.83203125" style="13"/>
    <col min="12" max="12" width="11.5" style="13" bestFit="1" customWidth="1"/>
    <col min="13" max="16384" width="8.83203125" style="13"/>
  </cols>
  <sheetData>
    <row r="1" spans="1:13" s="6" customFormat="1" ht="16" x14ac:dyDescent="0.2">
      <c r="A1" s="5" t="s">
        <v>102</v>
      </c>
      <c r="E1" s="7"/>
    </row>
    <row r="2" spans="1:13" s="6" customFormat="1" ht="17" thickBot="1" x14ac:dyDescent="0.25">
      <c r="A2" s="5"/>
      <c r="E2" s="7"/>
    </row>
    <row r="3" spans="1:13" ht="15" x14ac:dyDescent="0.15">
      <c r="A3" s="8" t="s">
        <v>103</v>
      </c>
      <c r="B3" s="9" t="s">
        <v>63</v>
      </c>
      <c r="C3" s="10" t="s">
        <v>128</v>
      </c>
      <c r="D3" s="11" t="s">
        <v>104</v>
      </c>
      <c r="E3" s="12" t="s">
        <v>104</v>
      </c>
      <c r="G3" s="14" t="s">
        <v>105</v>
      </c>
    </row>
    <row r="4" spans="1:13" x14ac:dyDescent="0.15">
      <c r="A4" s="15"/>
      <c r="B4" s="17" t="s">
        <v>319</v>
      </c>
      <c r="C4" s="17" t="s">
        <v>319</v>
      </c>
      <c r="D4" s="18" t="s">
        <v>106</v>
      </c>
      <c r="E4" s="19" t="s">
        <v>107</v>
      </c>
      <c r="G4" s="14" t="s">
        <v>108</v>
      </c>
      <c r="I4" s="14"/>
      <c r="J4" s="14"/>
      <c r="K4" s="14"/>
      <c r="L4" s="14"/>
    </row>
    <row r="5" spans="1:13" ht="15" x14ac:dyDescent="0.15">
      <c r="A5" s="15" t="s">
        <v>109</v>
      </c>
      <c r="B5" s="16"/>
      <c r="C5" s="20"/>
      <c r="D5" s="21"/>
      <c r="E5" s="19"/>
      <c r="I5" s="14"/>
      <c r="J5" s="14"/>
      <c r="K5" s="14"/>
      <c r="L5" s="14"/>
    </row>
    <row r="6" spans="1:13" ht="16" thickBot="1" x14ac:dyDescent="0.2">
      <c r="A6" s="26" t="s">
        <v>110</v>
      </c>
      <c r="B6" s="144">
        <v>12271</v>
      </c>
      <c r="C6" s="145">
        <v>5369</v>
      </c>
      <c r="D6" s="146">
        <f>C6-B6</f>
        <v>-6902</v>
      </c>
      <c r="E6" s="27">
        <f>D6/B6</f>
        <v>-0.56246434683399882</v>
      </c>
      <c r="H6" s="22"/>
    </row>
    <row r="7" spans="1:13" ht="15" x14ac:dyDescent="0.15">
      <c r="A7" s="15" t="s">
        <v>111</v>
      </c>
      <c r="B7" s="138"/>
      <c r="C7" s="139"/>
      <c r="D7" s="140"/>
      <c r="E7" s="23"/>
      <c r="H7" s="22"/>
    </row>
    <row r="8" spans="1:13" ht="16" thickBot="1" x14ac:dyDescent="0.2">
      <c r="A8" s="24" t="s">
        <v>55</v>
      </c>
      <c r="B8" s="138">
        <v>20500</v>
      </c>
      <c r="C8" s="139">
        <f>'Box 2'!D8</f>
        <v>25010</v>
      </c>
      <c r="D8" s="140">
        <f>C8-B8</f>
        <v>4510</v>
      </c>
      <c r="E8" s="23">
        <f>D8/B8</f>
        <v>0.22</v>
      </c>
      <c r="G8" s="13" t="s">
        <v>345</v>
      </c>
      <c r="H8" s="22"/>
    </row>
    <row r="9" spans="1:13" ht="15" x14ac:dyDescent="0.15">
      <c r="A9" s="8" t="s">
        <v>112</v>
      </c>
      <c r="B9" s="141"/>
      <c r="C9" s="142"/>
      <c r="D9" s="143"/>
      <c r="E9" s="25"/>
      <c r="H9" s="22"/>
    </row>
    <row r="10" spans="1:13" ht="16" thickBot="1" x14ac:dyDescent="0.2">
      <c r="A10" s="26" t="s">
        <v>113</v>
      </c>
      <c r="B10" s="144">
        <v>9524</v>
      </c>
      <c r="C10" s="145">
        <v>13663</v>
      </c>
      <c r="D10" s="146">
        <f>C10-B10</f>
        <v>4139</v>
      </c>
      <c r="E10" s="27">
        <f>D10/B10</f>
        <v>0.43458630827383454</v>
      </c>
      <c r="G10" s="13" t="s">
        <v>346</v>
      </c>
      <c r="H10" s="22"/>
    </row>
    <row r="11" spans="1:13" ht="15" x14ac:dyDescent="0.15">
      <c r="A11" s="15" t="s">
        <v>114</v>
      </c>
      <c r="B11" s="138"/>
      <c r="C11" s="139"/>
      <c r="D11" s="140"/>
      <c r="E11" s="23"/>
      <c r="H11" s="22"/>
    </row>
    <row r="12" spans="1:13" ht="16" thickBot="1" x14ac:dyDescent="0.2">
      <c r="A12" s="26" t="s">
        <v>115</v>
      </c>
      <c r="B12" s="144">
        <v>7032</v>
      </c>
      <c r="C12" s="227">
        <v>5046</v>
      </c>
      <c r="D12" s="146">
        <f>C12-B12</f>
        <v>-1986</v>
      </c>
      <c r="E12" s="27">
        <f>D12/B12</f>
        <v>-0.28242320819112626</v>
      </c>
      <c r="G12" s="13" t="s">
        <v>342</v>
      </c>
      <c r="H12" s="22"/>
    </row>
    <row r="13" spans="1:13" ht="15" x14ac:dyDescent="0.15">
      <c r="A13" s="15" t="s">
        <v>116</v>
      </c>
      <c r="B13" s="138"/>
      <c r="C13" s="139"/>
      <c r="D13" s="140"/>
      <c r="E13" s="23"/>
      <c r="F13" s="28"/>
      <c r="H13" s="22"/>
    </row>
    <row r="14" spans="1:13" ht="16" thickBot="1" x14ac:dyDescent="0.2">
      <c r="A14" s="26" t="s">
        <v>338</v>
      </c>
      <c r="B14" s="144">
        <v>1416</v>
      </c>
      <c r="C14" s="228">
        <f>'Box 5 &amp; 10'!E7</f>
        <v>1358.04</v>
      </c>
      <c r="D14" s="146">
        <f>C14-B14</f>
        <v>-57.960000000000036</v>
      </c>
      <c r="E14" s="27">
        <f>D14/B14</f>
        <v>-4.0932203389830536E-2</v>
      </c>
      <c r="F14" s="28"/>
      <c r="H14" s="22"/>
      <c r="I14" s="29"/>
      <c r="J14" s="29"/>
      <c r="L14" s="22"/>
    </row>
    <row r="15" spans="1:13" ht="15" x14ac:dyDescent="0.15">
      <c r="A15" s="15" t="s">
        <v>117</v>
      </c>
      <c r="B15" s="138"/>
      <c r="C15" s="139"/>
      <c r="D15" s="140"/>
      <c r="E15" s="23"/>
      <c r="F15" s="28"/>
      <c r="H15" s="22"/>
      <c r="M15" s="22"/>
    </row>
    <row r="16" spans="1:13" ht="16" thickBot="1" x14ac:dyDescent="0.2">
      <c r="A16" s="26" t="s">
        <v>118</v>
      </c>
      <c r="B16" s="144">
        <v>28478</v>
      </c>
      <c r="C16" s="145">
        <v>20201</v>
      </c>
      <c r="D16" s="146">
        <f>C16-B16</f>
        <v>-8277</v>
      </c>
      <c r="E16" s="27">
        <f>D16/B16</f>
        <v>-0.29064541049230985</v>
      </c>
      <c r="F16" s="28"/>
      <c r="G16" s="13" t="s">
        <v>339</v>
      </c>
      <c r="H16" s="22"/>
      <c r="J16" s="22"/>
      <c r="L16" s="22"/>
    </row>
    <row r="17" spans="1:12" ht="15" x14ac:dyDescent="0.15">
      <c r="A17" s="15" t="s">
        <v>119</v>
      </c>
      <c r="B17" s="138"/>
      <c r="C17" s="139"/>
      <c r="D17" s="140"/>
      <c r="E17" s="23"/>
      <c r="H17" s="22"/>
      <c r="L17" s="22"/>
    </row>
    <row r="18" spans="1:12" ht="16" thickBot="1" x14ac:dyDescent="0.2">
      <c r="A18" s="26" t="s">
        <v>120</v>
      </c>
      <c r="B18" s="144">
        <v>5369</v>
      </c>
      <c r="C18" s="229">
        <f>C6+C8+C10-C12-C14-C16</f>
        <v>17436.96</v>
      </c>
      <c r="D18" s="146">
        <f>C18-B18</f>
        <v>12067.96</v>
      </c>
      <c r="E18" s="230">
        <f>D18/B18</f>
        <v>2.2477109331346616</v>
      </c>
      <c r="G18" s="14"/>
      <c r="H18" s="22"/>
    </row>
    <row r="19" spans="1:12" ht="15" x14ac:dyDescent="0.15">
      <c r="A19" s="15" t="s">
        <v>121</v>
      </c>
      <c r="B19" s="138"/>
      <c r="C19" s="139"/>
      <c r="D19" s="140"/>
      <c r="E19" s="23"/>
      <c r="H19" s="22"/>
    </row>
    <row r="20" spans="1:12" ht="16" thickBot="1" x14ac:dyDescent="0.2">
      <c r="A20" s="26" t="s">
        <v>122</v>
      </c>
      <c r="B20" s="144">
        <v>5282</v>
      </c>
      <c r="C20" s="145">
        <v>19044</v>
      </c>
      <c r="D20" s="146">
        <f>C20-B20</f>
        <v>13762</v>
      </c>
      <c r="E20" s="27">
        <f>D20/B20</f>
        <v>2.605452480121166</v>
      </c>
      <c r="H20" s="22"/>
    </row>
    <row r="21" spans="1:12" ht="15" x14ac:dyDescent="0.15">
      <c r="A21" s="15" t="s">
        <v>123</v>
      </c>
      <c r="B21" s="138"/>
      <c r="C21" s="139"/>
      <c r="D21" s="140"/>
      <c r="E21" s="23"/>
      <c r="H21" s="22"/>
    </row>
    <row r="22" spans="1:12" ht="16" thickBot="1" x14ac:dyDescent="0.2">
      <c r="A22" s="26" t="s">
        <v>124</v>
      </c>
      <c r="B22" s="144">
        <v>7604</v>
      </c>
      <c r="C22" s="145">
        <v>8212</v>
      </c>
      <c r="D22" s="146">
        <f>C22-B22</f>
        <v>608</v>
      </c>
      <c r="E22" s="27">
        <f>D22/B22</f>
        <v>7.995791688584955E-2</v>
      </c>
      <c r="G22" s="13" t="s">
        <v>343</v>
      </c>
      <c r="H22" s="22"/>
    </row>
    <row r="23" spans="1:12" ht="15" x14ac:dyDescent="0.15">
      <c r="A23" s="15" t="s">
        <v>125</v>
      </c>
      <c r="B23" s="138"/>
      <c r="C23" s="139"/>
      <c r="D23" s="140"/>
      <c r="E23" s="23"/>
      <c r="H23" s="22"/>
    </row>
    <row r="24" spans="1:12" ht="16" thickBot="1" x14ac:dyDescent="0.2">
      <c r="A24" s="26" t="s">
        <v>126</v>
      </c>
      <c r="B24" s="144">
        <v>1929</v>
      </c>
      <c r="C24" s="145">
        <v>642.78</v>
      </c>
      <c r="D24" s="146">
        <f>C24-B24</f>
        <v>-1286.22</v>
      </c>
      <c r="E24" s="27">
        <f>D24/B24</f>
        <v>-0.66678071539657857</v>
      </c>
      <c r="G24" s="13" t="s">
        <v>337</v>
      </c>
    </row>
  </sheetData>
  <sheetProtection algorithmName="SHA-512" hashValue="hXo7ZKPF6P4dxaL1TEILysC1DStfd0sXH3LRKKwieLSOdrYA+wO5DOr35B9HZ8d9xIWdMA3QNU3XUTFZhXPF8w==" saltValue="chAKPBdsBXMGEPhqpvs4zg==" spinCount="100000" sheet="1" objects="1" scenarios="1"/>
  <pageMargins left="0.25" right="0.25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5DDE-C487-4421-818D-94299CAA7BA0}">
  <sheetPr>
    <pageSetUpPr fitToPage="1"/>
  </sheetPr>
  <dimension ref="A1:F15"/>
  <sheetViews>
    <sheetView zoomScale="120" zoomScaleNormal="120" workbookViewId="0">
      <selection activeCell="B39" sqref="B39"/>
    </sheetView>
  </sheetViews>
  <sheetFormatPr baseColWidth="10" defaultColWidth="9.1640625" defaultRowHeight="14" x14ac:dyDescent="0.15"/>
  <cols>
    <col min="1" max="1" width="9.83203125" style="35" customWidth="1"/>
    <col min="2" max="2" width="19" style="35" customWidth="1"/>
    <col min="3" max="3" width="12" style="36" customWidth="1"/>
    <col min="4" max="4" width="13.5" style="36" customWidth="1"/>
    <col min="5" max="5" width="12.33203125" style="36" customWidth="1"/>
    <col min="6" max="6" width="48" style="36" customWidth="1"/>
    <col min="7" max="10" width="9.1640625" style="35"/>
    <col min="11" max="11" width="3.6640625" style="35" bestFit="1" customWidth="1"/>
    <col min="12" max="12" width="11.83203125" style="35" bestFit="1" customWidth="1"/>
    <col min="13" max="16384" width="9.1640625" style="35"/>
  </cols>
  <sheetData>
    <row r="1" spans="1:6" x14ac:dyDescent="0.15">
      <c r="A1" s="34" t="s">
        <v>102</v>
      </c>
      <c r="C1" s="35"/>
      <c r="D1" s="35"/>
      <c r="F1" s="35"/>
    </row>
    <row r="2" spans="1:6" x14ac:dyDescent="0.15">
      <c r="A2" s="34"/>
      <c r="C2" s="35"/>
      <c r="D2" s="35"/>
      <c r="F2" s="35"/>
    </row>
    <row r="3" spans="1:6" s="37" customFormat="1" x14ac:dyDescent="0.15">
      <c r="A3" s="37" t="s">
        <v>111</v>
      </c>
      <c r="B3" s="38" t="s">
        <v>55</v>
      </c>
      <c r="D3" s="39"/>
      <c r="E3" s="39"/>
      <c r="F3" s="39" t="s">
        <v>127</v>
      </c>
    </row>
    <row r="5" spans="1:6" s="40" customFormat="1" x14ac:dyDescent="0.15">
      <c r="C5" s="41" t="s">
        <v>63</v>
      </c>
      <c r="D5" s="45" t="s">
        <v>128</v>
      </c>
      <c r="E5" s="41" t="s">
        <v>129</v>
      </c>
    </row>
    <row r="6" spans="1:6" x14ac:dyDescent="0.15">
      <c r="F6" s="35"/>
    </row>
    <row r="7" spans="1:6" x14ac:dyDescent="0.15">
      <c r="B7" s="35" t="s">
        <v>55</v>
      </c>
      <c r="C7" s="36">
        <v>20500</v>
      </c>
      <c r="D7" s="36">
        <f>'Int Audit'!J195</f>
        <v>25010</v>
      </c>
      <c r="E7" s="36">
        <f>C7-D7</f>
        <v>-4510</v>
      </c>
      <c r="F7" s="35" t="s">
        <v>344</v>
      </c>
    </row>
    <row r="8" spans="1:6" x14ac:dyDescent="0.15">
      <c r="C8" s="42">
        <f>SUM(C7:C7)</f>
        <v>20500</v>
      </c>
      <c r="D8" s="42">
        <f>SUM(D7:D7)</f>
        <v>25010</v>
      </c>
      <c r="E8" s="43">
        <f>SUM(E7:E7)</f>
        <v>-4510</v>
      </c>
      <c r="F8" s="35"/>
    </row>
    <row r="15" spans="1:6" ht="16" x14ac:dyDescent="0.2">
      <c r="B15" s="44"/>
    </row>
  </sheetData>
  <sheetProtection algorithmName="SHA-512" hashValue="adcqHphUWR1qbFbI+m3QYJDgulkTO28Fsaat5WVljf1EYP9e50wUzs4rufMUJDkhfKCATleE3zZqtq2CJ3gn7A==" saltValue="15x2Tkf9nRmHjZnNBLAngA==" spinCount="100000" sheet="1" objects="1" scenarios="1"/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A7D1-8250-4F60-B5F8-1112892D51F6}">
  <sheetPr>
    <pageSetUpPr fitToPage="1"/>
  </sheetPr>
  <dimension ref="A1:G25"/>
  <sheetViews>
    <sheetView zoomScale="120" zoomScaleNormal="120" workbookViewId="0">
      <selection activeCell="B39" sqref="B39"/>
    </sheetView>
  </sheetViews>
  <sheetFormatPr baseColWidth="10" defaultColWidth="9.1640625" defaultRowHeight="14" x14ac:dyDescent="0.15"/>
  <cols>
    <col min="1" max="1" width="9.83203125" style="35" customWidth="1"/>
    <col min="2" max="2" width="36.33203125" style="35" customWidth="1"/>
    <col min="3" max="4" width="12" style="36" customWidth="1"/>
    <col min="5" max="5" width="13.1640625" style="36" customWidth="1"/>
    <col min="6" max="6" width="1.83203125" style="35" customWidth="1"/>
    <col min="7" max="7" width="64.1640625" style="35" customWidth="1"/>
    <col min="8" max="8" width="3.6640625" style="35" bestFit="1" customWidth="1"/>
    <col min="9" max="16384" width="9.1640625" style="35"/>
  </cols>
  <sheetData>
    <row r="1" spans="1:7" x14ac:dyDescent="0.15">
      <c r="A1" s="34" t="s">
        <v>102</v>
      </c>
      <c r="C1" s="35"/>
      <c r="D1" s="35"/>
    </row>
    <row r="2" spans="1:7" x14ac:dyDescent="0.15">
      <c r="A2" s="34"/>
      <c r="C2" s="35"/>
      <c r="D2" s="35"/>
    </row>
    <row r="3" spans="1:7" s="37" customFormat="1" x14ac:dyDescent="0.15">
      <c r="A3" s="37" t="s">
        <v>130</v>
      </c>
      <c r="B3" s="38" t="s">
        <v>113</v>
      </c>
      <c r="D3" s="39"/>
      <c r="E3" s="39"/>
      <c r="G3" s="39" t="s">
        <v>127</v>
      </c>
    </row>
    <row r="5" spans="1:7" s="40" customFormat="1" x14ac:dyDescent="0.15">
      <c r="C5" s="41" t="s">
        <v>63</v>
      </c>
      <c r="D5" s="93" t="s">
        <v>128</v>
      </c>
      <c r="E5" s="41" t="s">
        <v>129</v>
      </c>
    </row>
    <row r="6" spans="1:7" s="40" customFormat="1" x14ac:dyDescent="0.15">
      <c r="C6" s="41"/>
      <c r="D6" s="41"/>
      <c r="E6" s="41"/>
    </row>
    <row r="7" spans="1:7" s="46" customFormat="1" x14ac:dyDescent="0.15">
      <c r="B7" s="47" t="s">
        <v>26</v>
      </c>
      <c r="C7" s="152">
        <v>300</v>
      </c>
      <c r="D7" s="152">
        <f>'Int Audit'!K78</f>
        <v>332.5</v>
      </c>
      <c r="E7" s="153">
        <f>C7-D7</f>
        <v>-32.5</v>
      </c>
      <c r="G7" s="46" t="s">
        <v>322</v>
      </c>
    </row>
    <row r="8" spans="1:7" s="46" customFormat="1" x14ac:dyDescent="0.15">
      <c r="B8" s="47" t="s">
        <v>131</v>
      </c>
      <c r="C8" s="152">
        <v>5400</v>
      </c>
      <c r="D8" s="152"/>
      <c r="E8" s="153">
        <f t="shared" ref="E8:E14" si="0">C8-D8</f>
        <v>5400</v>
      </c>
      <c r="G8" s="46" t="s">
        <v>323</v>
      </c>
    </row>
    <row r="9" spans="1:7" s="46" customFormat="1" x14ac:dyDescent="0.15">
      <c r="B9" s="47" t="s">
        <v>144</v>
      </c>
      <c r="C9" s="152">
        <v>1250</v>
      </c>
      <c r="D9" s="152">
        <f>'Int Audit'!K18+'Int Audit'!K89+'Int Audit'!K91</f>
        <v>5400.57</v>
      </c>
      <c r="E9" s="153">
        <f t="shared" si="0"/>
        <v>-4150.57</v>
      </c>
      <c r="G9" s="46" t="s">
        <v>403</v>
      </c>
    </row>
    <row r="10" spans="1:7" s="46" customFormat="1" x14ac:dyDescent="0.15">
      <c r="B10" s="47" t="s">
        <v>329</v>
      </c>
      <c r="C10" s="152">
        <v>676</v>
      </c>
      <c r="D10" s="152">
        <f>'Int Audit'!K22+'Int Audit'!K57</f>
        <v>450.63</v>
      </c>
      <c r="E10" s="153">
        <f t="shared" si="0"/>
        <v>225.37</v>
      </c>
      <c r="G10" s="46" t="s">
        <v>347</v>
      </c>
    </row>
    <row r="11" spans="1:7" s="46" customFormat="1" x14ac:dyDescent="0.15">
      <c r="B11" s="47" t="s">
        <v>320</v>
      </c>
      <c r="C11" s="152">
        <v>500</v>
      </c>
      <c r="D11" s="152"/>
      <c r="E11" s="153">
        <f t="shared" si="0"/>
        <v>500</v>
      </c>
      <c r="G11" s="46" t="s">
        <v>321</v>
      </c>
    </row>
    <row r="12" spans="1:7" s="46" customFormat="1" x14ac:dyDescent="0.15">
      <c r="B12" s="47" t="s">
        <v>132</v>
      </c>
      <c r="C12" s="153">
        <v>3.35</v>
      </c>
      <c r="D12" s="153"/>
      <c r="E12" s="153">
        <f t="shared" si="0"/>
        <v>3.35</v>
      </c>
    </row>
    <row r="13" spans="1:7" s="46" customFormat="1" x14ac:dyDescent="0.15">
      <c r="B13" s="47" t="s">
        <v>308</v>
      </c>
      <c r="C13" s="152">
        <v>1394</v>
      </c>
      <c r="D13" s="152">
        <f>'Int Audit'!K15+'Int Audit'!K104+'Int Audit'!K139+'Int Audit'!K172+'Int Audit'!K189</f>
        <v>791.09999999999991</v>
      </c>
      <c r="E13" s="153">
        <f t="shared" si="0"/>
        <v>602.90000000000009</v>
      </c>
    </row>
    <row r="14" spans="1:7" s="46" customFormat="1" x14ac:dyDescent="0.15">
      <c r="B14" s="47" t="s">
        <v>330</v>
      </c>
      <c r="C14" s="153"/>
      <c r="D14" s="153">
        <f>'Int Audit'!K159+'Int Audit'!K174</f>
        <v>6688.45</v>
      </c>
      <c r="E14" s="153">
        <f t="shared" si="0"/>
        <v>-6688.45</v>
      </c>
      <c r="G14" s="46" t="s">
        <v>393</v>
      </c>
    </row>
    <row r="15" spans="1:7" s="46" customFormat="1" x14ac:dyDescent="0.15">
      <c r="C15" s="154">
        <f>SUM(C7:C14)</f>
        <v>9523.35</v>
      </c>
      <c r="D15" s="154">
        <f>SUM(D7:D14)</f>
        <v>13663.25</v>
      </c>
      <c r="E15" s="154">
        <f>SUM(E7:E14)</f>
        <v>-4139.8999999999996</v>
      </c>
    </row>
    <row r="16" spans="1:7" s="46" customFormat="1" x14ac:dyDescent="0.15">
      <c r="C16" s="48"/>
      <c r="D16" s="48"/>
      <c r="E16" s="48"/>
    </row>
    <row r="17" spans="2:7" x14ac:dyDescent="0.15">
      <c r="G17" s="35" t="s">
        <v>331</v>
      </c>
    </row>
    <row r="25" spans="2:7" x14ac:dyDescent="0.15">
      <c r="B25" s="49"/>
    </row>
  </sheetData>
  <sheetProtection algorithmName="SHA-512" hashValue="UPfeFms0pdMP+3PbBkIAg3hJPI+AkC28JHIK10wbbJ5pKSRQ8EOz9n818QHGlaoXzXgrzFTXJDujvN0oEm086Q==" saltValue="fauy9/QY6oYJGbpC/cKkz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D1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25FF-8857-48D5-8FAF-831473E3A6FF}">
  <sheetPr>
    <pageSetUpPr fitToPage="1"/>
  </sheetPr>
  <dimension ref="A1:H13"/>
  <sheetViews>
    <sheetView zoomScale="120" zoomScaleNormal="120" workbookViewId="0">
      <selection activeCell="B39" sqref="B39"/>
    </sheetView>
  </sheetViews>
  <sheetFormatPr baseColWidth="10" defaultColWidth="9.1640625" defaultRowHeight="14" x14ac:dyDescent="0.15"/>
  <cols>
    <col min="1" max="1" width="9.83203125" style="35" customWidth="1"/>
    <col min="2" max="2" width="34.1640625" style="35" customWidth="1"/>
    <col min="3" max="5" width="12.1640625" style="35" customWidth="1"/>
    <col min="6" max="6" width="2.6640625" style="56" customWidth="1"/>
    <col min="7" max="7" width="60.1640625" style="35" customWidth="1"/>
    <col min="8" max="8" width="12.5" style="35" bestFit="1" customWidth="1"/>
    <col min="9" max="9" width="10.6640625" style="35" bestFit="1" customWidth="1"/>
    <col min="10" max="16384" width="9.1640625" style="35"/>
  </cols>
  <sheetData>
    <row r="1" spans="1:8" x14ac:dyDescent="0.15">
      <c r="A1" s="34" t="s">
        <v>102</v>
      </c>
      <c r="D1" s="36"/>
      <c r="E1" s="36"/>
      <c r="F1" s="35"/>
    </row>
    <row r="2" spans="1:8" x14ac:dyDescent="0.15">
      <c r="A2" s="34"/>
      <c r="D2" s="36"/>
      <c r="E2" s="36"/>
      <c r="F2" s="35"/>
    </row>
    <row r="3" spans="1:8" s="37" customFormat="1" x14ac:dyDescent="0.15">
      <c r="A3" s="37" t="s">
        <v>114</v>
      </c>
      <c r="B3" s="38" t="s">
        <v>115</v>
      </c>
      <c r="F3" s="50"/>
      <c r="G3" s="37" t="s">
        <v>127</v>
      </c>
    </row>
    <row r="5" spans="1:8" s="40" customFormat="1" x14ac:dyDescent="0.15">
      <c r="C5" s="41" t="s">
        <v>63</v>
      </c>
      <c r="D5" s="45" t="s">
        <v>128</v>
      </c>
      <c r="E5" s="51" t="s">
        <v>129</v>
      </c>
    </row>
    <row r="6" spans="1:8" x14ac:dyDescent="0.15">
      <c r="C6" s="52"/>
      <c r="D6" s="52"/>
      <c r="E6" s="36"/>
      <c r="F6" s="35"/>
    </row>
    <row r="7" spans="1:8" x14ac:dyDescent="0.15">
      <c r="B7" s="53" t="s">
        <v>324</v>
      </c>
      <c r="C7" s="153">
        <v>6935</v>
      </c>
      <c r="D7" s="222">
        <f>'Int Audit'!L17++'Int Audit'!L20+'Int Audit'!L21+'Int Audit'!L35+'Int Audit'!L37+'Int Audit'!L47+'Int Audit'!L48+'Int Audit'!L53+'Int Audit'!L54+'Int Audit'!L69+'Int Audit'!L70+'Int Audit'!L82+'Int Audit'!L83+'Int Audit'!L93+'Int Audit'!L94+'Int Audit'!L106+'Int Audit'!L107+'Int Audit'!L109+'Int Audit'!L110+'Int Audit'!L115+'Int Audit'!L116+'Int Audit'!L118+'Int Audit'!L119+'Int Audit'!L126+'Int Audit'!L127+'Int Audit'!L128+'Int Audit'!L129+'Int Audit'!L131+'Int Audit'!L132+'Int Audit'!L149+'Int Audit'!L150+'Int Audit'!L151+'Int Audit'!L152+'Int Audit'!L154+'Int Audit'!L155+'Int Audit'!L161+'Int Audit'!L162+'Int Audit'!L164+'Int Audit'!L165+'Int Audit'!L181+'Int Audit'!L185</f>
        <v>4456.43</v>
      </c>
      <c r="E7" s="153">
        <f>C7-D7</f>
        <v>2478.5699999999997</v>
      </c>
      <c r="F7" s="35"/>
      <c r="G7" s="162" t="s">
        <v>340</v>
      </c>
      <c r="H7" s="55"/>
    </row>
    <row r="8" spans="1:8" x14ac:dyDescent="0.15">
      <c r="B8" s="53" t="s">
        <v>8</v>
      </c>
      <c r="C8" s="153">
        <v>96.69</v>
      </c>
      <c r="D8" s="222">
        <f>'Int Audit'!L19+'Int Audit'!L46+'Int Audit'!L52+'Int Audit'!L68+'Int Audit'!L108+'Int Audit'!L117+'Int Audit'!L130+'Int Audit'!L153+'Int Audit'!L163</f>
        <v>590.1</v>
      </c>
      <c r="E8" s="153">
        <f t="shared" ref="E8" si="0">C8-D8</f>
        <v>-493.41</v>
      </c>
      <c r="F8" s="35"/>
      <c r="G8" s="231" t="s">
        <v>341</v>
      </c>
    </row>
    <row r="9" spans="1:8" x14ac:dyDescent="0.15">
      <c r="C9" s="223">
        <f>SUM(C7:C8)</f>
        <v>7031.69</v>
      </c>
      <c r="D9" s="223">
        <f>SUM(D7:D8)</f>
        <v>5046.5300000000007</v>
      </c>
      <c r="E9" s="223">
        <f>SUM(E7:E8)</f>
        <v>1985.1599999999996</v>
      </c>
      <c r="F9" s="35"/>
    </row>
    <row r="10" spans="1:8" x14ac:dyDescent="0.15">
      <c r="C10" s="56"/>
      <c r="D10" s="56"/>
      <c r="E10" s="56"/>
    </row>
    <row r="13" spans="1:8" x14ac:dyDescent="0.15">
      <c r="B13" s="57"/>
    </row>
  </sheetData>
  <sheetProtection algorithmName="SHA-512" hashValue="ZuY0Ybd6+kBEgJv6qUoJsPy3ybo+58MoyD7cRqkwnYFZ9KfMXga7pZGMva0TIVB5QyG68n21v9gMftlTDSP7ag==" saltValue="Tw6u6oMp0d4NUEl4F0vfpg==" spinCount="100000" sheet="1" objects="1" scenarios="1"/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781E-CC60-474B-AAAA-54DAEAD2C6F4}">
  <sheetPr>
    <pageSetUpPr fitToPage="1"/>
  </sheetPr>
  <dimension ref="A1:W125"/>
  <sheetViews>
    <sheetView zoomScale="120" zoomScaleNormal="120" workbookViewId="0">
      <selection activeCell="B39" sqref="B39"/>
    </sheetView>
  </sheetViews>
  <sheetFormatPr baseColWidth="10" defaultColWidth="9.1640625" defaultRowHeight="14" x14ac:dyDescent="0.15"/>
  <cols>
    <col min="1" max="1" width="7" style="35" customWidth="1"/>
    <col min="2" max="2" width="40" style="35" customWidth="1"/>
    <col min="3" max="3" width="13.83203125" style="35" customWidth="1"/>
    <col min="4" max="4" width="13.6640625" style="35" customWidth="1"/>
    <col min="5" max="5" width="14" style="35" customWidth="1"/>
    <col min="6" max="6" width="3.33203125" style="35" customWidth="1"/>
    <col min="7" max="7" width="52.1640625" style="172" customWidth="1"/>
    <col min="8" max="8" width="3.33203125" style="36" customWidth="1"/>
    <col min="9" max="9" width="15.1640625" style="35" bestFit="1" customWidth="1"/>
    <col min="10" max="10" width="16.6640625" style="58" customWidth="1"/>
    <col min="11" max="11" width="3.6640625" style="36" customWidth="1"/>
    <col min="12" max="12" width="52" style="35" customWidth="1"/>
    <col min="13" max="16384" width="9.1640625" style="35"/>
  </cols>
  <sheetData>
    <row r="1" spans="1:11" x14ac:dyDescent="0.15">
      <c r="A1" s="34" t="s">
        <v>102</v>
      </c>
    </row>
    <row r="2" spans="1:11" x14ac:dyDescent="0.15">
      <c r="A2" s="34"/>
    </row>
    <row r="3" spans="1:11" s="37" customFormat="1" x14ac:dyDescent="0.15">
      <c r="A3" s="37" t="s">
        <v>117</v>
      </c>
      <c r="B3" s="38" t="s">
        <v>118</v>
      </c>
      <c r="G3" s="37" t="s">
        <v>127</v>
      </c>
      <c r="H3" s="39"/>
      <c r="I3" s="50"/>
      <c r="J3" s="59"/>
      <c r="K3" s="39"/>
    </row>
    <row r="4" spans="1:11" x14ac:dyDescent="0.15">
      <c r="C4" s="63"/>
      <c r="D4" s="62"/>
      <c r="E4" s="62"/>
      <c r="F4" s="63"/>
      <c r="G4" s="173"/>
      <c r="J4" s="35"/>
      <c r="K4" s="35"/>
    </row>
    <row r="5" spans="1:11" s="40" customFormat="1" x14ac:dyDescent="0.15">
      <c r="B5" s="158"/>
      <c r="C5" s="159" t="s">
        <v>63</v>
      </c>
      <c r="D5" s="160" t="s">
        <v>128</v>
      </c>
      <c r="E5" s="161" t="s">
        <v>129</v>
      </c>
      <c r="F5" s="63"/>
      <c r="G5" s="174"/>
    </row>
    <row r="6" spans="1:11" x14ac:dyDescent="0.15">
      <c r="B6" s="162"/>
      <c r="C6" s="163"/>
      <c r="D6" s="163"/>
      <c r="E6" s="164"/>
      <c r="F6" s="82"/>
      <c r="G6" s="175"/>
      <c r="H6" s="35"/>
      <c r="J6" s="35"/>
      <c r="K6" s="35"/>
    </row>
    <row r="7" spans="1:11" s="46" customFormat="1" ht="15" x14ac:dyDescent="0.15">
      <c r="B7" s="157" t="s">
        <v>134</v>
      </c>
      <c r="C7" s="166">
        <f>293+3010+96.17+130+752.5+630+210+230</f>
        <v>5351.67</v>
      </c>
      <c r="D7" s="166">
        <v>0</v>
      </c>
      <c r="E7" s="167">
        <f>C7-D7</f>
        <v>5351.67</v>
      </c>
      <c r="F7" s="83"/>
      <c r="G7" s="176" t="s">
        <v>333</v>
      </c>
    </row>
    <row r="8" spans="1:11" s="46" customFormat="1" ht="15" x14ac:dyDescent="0.15">
      <c r="B8" s="157" t="s">
        <v>135</v>
      </c>
      <c r="C8" s="166">
        <v>5511</v>
      </c>
      <c r="D8" s="166">
        <v>0</v>
      </c>
      <c r="E8" s="167">
        <f t="shared" ref="E8:E22" si="0">C8-D8</f>
        <v>5511</v>
      </c>
      <c r="F8" s="83"/>
      <c r="G8" s="176" t="s">
        <v>334</v>
      </c>
    </row>
    <row r="9" spans="1:11" ht="15" x14ac:dyDescent="0.15">
      <c r="B9" s="165" t="s">
        <v>136</v>
      </c>
      <c r="C9" s="168">
        <f>1813.1+1343</f>
        <v>3156.1</v>
      </c>
      <c r="D9" s="169">
        <v>0</v>
      </c>
      <c r="E9" s="167">
        <f t="shared" si="0"/>
        <v>3156.1</v>
      </c>
      <c r="F9" s="83"/>
      <c r="G9" s="177" t="s">
        <v>335</v>
      </c>
      <c r="H9" s="35"/>
      <c r="J9" s="35"/>
      <c r="K9" s="35"/>
    </row>
    <row r="10" spans="1:11" s="46" customFormat="1" ht="30" x14ac:dyDescent="0.15">
      <c r="B10" s="157" t="s">
        <v>137</v>
      </c>
      <c r="C10" s="152">
        <f>153.6+344+226.4+160+80+1000+60+135</f>
        <v>2159</v>
      </c>
      <c r="D10" s="152">
        <f>'Int Audit'!M160+'Int Audit'!M166+'Int Audit'!M168</f>
        <v>7225.84</v>
      </c>
      <c r="E10" s="167">
        <f t="shared" si="0"/>
        <v>-5066.84</v>
      </c>
      <c r="F10" s="83"/>
      <c r="G10" s="178" t="s">
        <v>399</v>
      </c>
    </row>
    <row r="11" spans="1:11" s="46" customFormat="1" ht="33" customHeight="1" x14ac:dyDescent="0.15">
      <c r="B11" s="157" t="s">
        <v>348</v>
      </c>
      <c r="C11" s="166">
        <f>24.75+17+38.97+60+13.42+31.4+2.25+42.4+58.9+35+71.1+50+63.6+35+480+96.61+1.13+2.26+40+13.95+91.42-96.69+213.88+125+488.89+110</f>
        <v>2110.2399999999998</v>
      </c>
      <c r="D11" s="166">
        <f>'Int Audit'!M156+'Int Audit'!M171-D12-D13-D14-D16-D17-D18-D20</f>
        <v>3521.6200000000026</v>
      </c>
      <c r="E11" s="167">
        <f t="shared" si="0"/>
        <v>-1411.3800000000028</v>
      </c>
      <c r="F11" s="83"/>
      <c r="G11" s="176" t="s">
        <v>397</v>
      </c>
    </row>
    <row r="12" spans="1:11" s="46" customFormat="1" ht="15" x14ac:dyDescent="0.15">
      <c r="B12" s="157" t="s">
        <v>332</v>
      </c>
      <c r="C12" s="166">
        <f>75+127.13+26.25+121.8+73.5+116.09+78.75+168.15+47.2</f>
        <v>833.87</v>
      </c>
      <c r="D12" s="166">
        <f>'Int Audit'!M16+'Int Audit'!M38+'Int Audit'!M49+'Int Audit'!M62</f>
        <v>532.54999999999995</v>
      </c>
      <c r="E12" s="167">
        <f t="shared" si="0"/>
        <v>301.32000000000005</v>
      </c>
      <c r="F12" s="83"/>
      <c r="G12" s="176" t="s">
        <v>336</v>
      </c>
    </row>
    <row r="13" spans="1:11" s="46" customFormat="1" ht="15" x14ac:dyDescent="0.15">
      <c r="B13" s="157" t="s">
        <v>13</v>
      </c>
      <c r="C13" s="166">
        <v>100</v>
      </c>
      <c r="D13" s="166">
        <f>'Int Audit'!M39+'Int Audit'!M56+'Int Audit'!M63+'Int Audit'!M67+'Int Audit'!M90+'Int Audit'!M134+'Int Audit'!M143</f>
        <v>1056</v>
      </c>
      <c r="E13" s="167">
        <f t="shared" si="0"/>
        <v>-956</v>
      </c>
      <c r="F13" s="83"/>
      <c r="G13" s="176" t="s">
        <v>349</v>
      </c>
    </row>
    <row r="14" spans="1:11" s="46" customFormat="1" ht="15" x14ac:dyDescent="0.15">
      <c r="B14" s="157" t="s">
        <v>138</v>
      </c>
      <c r="C14" s="166">
        <v>329.95</v>
      </c>
      <c r="D14" s="166">
        <f>'Int Audit'!M79</f>
        <v>240</v>
      </c>
      <c r="E14" s="167">
        <f t="shared" si="0"/>
        <v>89.949999999999989</v>
      </c>
      <c r="F14" s="83"/>
      <c r="G14" s="176"/>
    </row>
    <row r="15" spans="1:11" ht="15" x14ac:dyDescent="0.15">
      <c r="B15" s="165" t="s">
        <v>139</v>
      </c>
      <c r="C15" s="168">
        <f>1020-210-135</f>
        <v>675</v>
      </c>
      <c r="D15" s="169">
        <f>'Int Audit'!M173</f>
        <v>645</v>
      </c>
      <c r="E15" s="167">
        <f t="shared" si="0"/>
        <v>30</v>
      </c>
      <c r="F15" s="83"/>
      <c r="G15" s="177"/>
      <c r="H15" s="35"/>
      <c r="J15" s="35"/>
      <c r="K15" s="35"/>
    </row>
    <row r="16" spans="1:11" s="46" customFormat="1" ht="15" x14ac:dyDescent="0.15">
      <c r="B16" s="157" t="s">
        <v>140</v>
      </c>
      <c r="C16" s="166">
        <v>365</v>
      </c>
      <c r="D16" s="166">
        <f>'Int Audit'!M40+'Int Audit'!M41</f>
        <v>292.5</v>
      </c>
      <c r="E16" s="167">
        <f t="shared" si="0"/>
        <v>72.5</v>
      </c>
      <c r="F16" s="83"/>
      <c r="G16" s="176" t="s">
        <v>350</v>
      </c>
    </row>
    <row r="17" spans="2:23" s="46" customFormat="1" ht="60" x14ac:dyDescent="0.15">
      <c r="B17" s="157" t="s">
        <v>141</v>
      </c>
      <c r="C17" s="166">
        <f>204.36+85.05+250+4449.32+38.08+325+47.05+226+212.16</f>
        <v>5837.0199999999995</v>
      </c>
      <c r="D17" s="166">
        <f>'Int Audit'!M23+'Int Audit'!M24+'Int Audit'!M25+'Int Audit'!M26+'Int Audit'!M27+'Int Audit'!M28+'Int Audit'!M29+'Int Audit'!M30+'Int Audit'!M42+'Int Audit'!M43+'Int Audit'!M44+'Int Audit'!M45+'Int Audit'!M58+'Int Audit'!M59+'Int Audit'!M60+'Int Audit'!M61+'Int Audit'!M71+'Int Audit'!M72+'Int Audit'!M73+'Int Audit'!M74+'Int Audit'!M84++'Int Audit'!M85+'Int Audit'!M86+'Int Audit'!M87+'Int Audit'!M97+'Int Audit'!M98+'Int Audit'!M99+'Int Audit'!M100+'Int Audit'!M111+'Int Audit'!M112+'Int Audit'!M113+'Int Audit'!M114+'Int Audit'!M121+'Int Audit'!M122+'Int Audit'!M124+'Int Audit'!M135+'Int Audit'!M136+'Int Audit'!M137+'Int Audit'!M138+'Int Audit'!M144+'Int Audit'!M145+'Int Audit'!M146+'Int Audit'!M147+'Int Audit'!M14+'Int Audit'!M55+'Int Audit'!M65+'Int Audit'!M88+'Int Audit'!M101+'Int Audit'!M120+'Int Audit'!M140+'Int Audit'!M141+'Int Audit'!M142</f>
        <v>6985.5599999999995</v>
      </c>
      <c r="E17" s="167">
        <f t="shared" si="0"/>
        <v>-1148.54</v>
      </c>
      <c r="F17" s="83"/>
      <c r="G17" s="176" t="s">
        <v>402</v>
      </c>
    </row>
    <row r="18" spans="2:23" s="46" customFormat="1" ht="15" x14ac:dyDescent="0.15">
      <c r="B18" s="157" t="s">
        <v>142</v>
      </c>
      <c r="C18" s="166">
        <f>380+165</f>
        <v>545</v>
      </c>
      <c r="D18" s="166">
        <f>'Int Audit'!M76+'Int Audit'!M105</f>
        <v>582</v>
      </c>
      <c r="E18" s="167">
        <f t="shared" si="0"/>
        <v>-37</v>
      </c>
      <c r="F18" s="83"/>
      <c r="G18" s="176"/>
    </row>
    <row r="19" spans="2:23" s="46" customFormat="1" ht="15" x14ac:dyDescent="0.15">
      <c r="B19" s="157" t="s">
        <v>143</v>
      </c>
      <c r="C19" s="166">
        <f>600+419+135</f>
        <v>1154</v>
      </c>
      <c r="D19" s="166">
        <v>0</v>
      </c>
      <c r="E19" s="167">
        <f t="shared" si="0"/>
        <v>1154</v>
      </c>
      <c r="F19" s="83"/>
      <c r="G19" s="176"/>
    </row>
    <row r="20" spans="2:23" s="46" customFormat="1" ht="15" x14ac:dyDescent="0.15">
      <c r="B20" s="157" t="s">
        <v>144</v>
      </c>
      <c r="C20" s="166">
        <f>250+50+50</f>
        <v>350</v>
      </c>
      <c r="D20" s="166">
        <f>'Int Audit'!M34+'Int Audit'!M51</f>
        <v>320</v>
      </c>
      <c r="E20" s="167">
        <f t="shared" si="0"/>
        <v>30</v>
      </c>
      <c r="F20" s="83"/>
      <c r="G20" s="176"/>
    </row>
    <row r="21" spans="2:23" s="46" customFormat="1" ht="45" x14ac:dyDescent="0.15">
      <c r="B21" s="157" t="s">
        <v>396</v>
      </c>
      <c r="C21" s="166"/>
      <c r="D21" s="166"/>
      <c r="E21" s="167">
        <f t="shared" si="0"/>
        <v>0</v>
      </c>
      <c r="F21" s="83"/>
      <c r="G21" s="176" t="s">
        <v>398</v>
      </c>
    </row>
    <row r="22" spans="2:23" x14ac:dyDescent="0.15">
      <c r="B22" s="162"/>
      <c r="C22" s="170">
        <f>SUM(C7:C20)</f>
        <v>28477.850000000002</v>
      </c>
      <c r="D22" s="170">
        <f>SUM(D7:D21)</f>
        <v>21401.07</v>
      </c>
      <c r="E22" s="171">
        <f t="shared" si="0"/>
        <v>7076.7800000000025</v>
      </c>
      <c r="F22" s="83"/>
      <c r="G22" s="177"/>
      <c r="H22" s="35"/>
      <c r="J22" s="35"/>
      <c r="K22" s="35"/>
    </row>
    <row r="23" spans="2:23" s="63" customFormat="1" x14ac:dyDescent="0.15">
      <c r="F23" s="64"/>
      <c r="G23" s="177"/>
    </row>
    <row r="24" spans="2:23" s="63" customFormat="1" x14ac:dyDescent="0.15">
      <c r="B24" s="65"/>
      <c r="C24" s="65"/>
      <c r="D24" s="65"/>
      <c r="E24" s="66"/>
      <c r="F24" s="66"/>
      <c r="G24" s="179"/>
      <c r="H24" s="65"/>
      <c r="I24" s="65"/>
      <c r="J24" s="67"/>
      <c r="K24" s="65"/>
      <c r="L24" s="65"/>
      <c r="M24" s="68"/>
      <c r="N24" s="69"/>
      <c r="O24" s="69"/>
      <c r="P24" s="69"/>
      <c r="Q24" s="69"/>
      <c r="R24" s="70"/>
      <c r="S24" s="71"/>
      <c r="T24" s="71"/>
      <c r="U24" s="71"/>
      <c r="V24" s="69"/>
      <c r="W24" s="69"/>
    </row>
    <row r="25" spans="2:23" s="63" customFormat="1" x14ac:dyDescent="0.15">
      <c r="B25" s="65"/>
      <c r="C25" s="65"/>
      <c r="D25" s="65"/>
      <c r="E25" s="66"/>
      <c r="F25" s="66"/>
      <c r="G25" s="179"/>
      <c r="H25" s="65"/>
      <c r="I25" s="65"/>
      <c r="J25" s="67"/>
      <c r="K25" s="65"/>
      <c r="L25" s="65"/>
      <c r="M25" s="68"/>
      <c r="N25" s="69"/>
      <c r="O25" s="69"/>
      <c r="P25" s="69"/>
      <c r="Q25" s="69"/>
      <c r="R25" s="70"/>
      <c r="S25" s="71"/>
      <c r="T25" s="71"/>
      <c r="U25" s="71"/>
      <c r="V25" s="69"/>
      <c r="W25" s="69"/>
    </row>
    <row r="26" spans="2:23" s="63" customFormat="1" x14ac:dyDescent="0.15">
      <c r="B26" s="65"/>
      <c r="C26" s="65"/>
      <c r="D26" s="65"/>
      <c r="E26" s="66"/>
      <c r="F26" s="66"/>
      <c r="G26" s="179"/>
      <c r="H26" s="65"/>
      <c r="I26" s="65"/>
      <c r="J26" s="67"/>
      <c r="K26" s="65"/>
      <c r="L26" s="65"/>
      <c r="M26" s="68"/>
      <c r="N26" s="69"/>
      <c r="O26" s="69"/>
      <c r="P26" s="69"/>
      <c r="Q26" s="69"/>
      <c r="R26" s="70"/>
      <c r="S26" s="71"/>
      <c r="T26" s="71"/>
      <c r="U26" s="71"/>
      <c r="V26" s="69"/>
      <c r="W26" s="69"/>
    </row>
    <row r="27" spans="2:23" s="63" customFormat="1" x14ac:dyDescent="0.15">
      <c r="B27" s="65"/>
      <c r="C27" s="65"/>
      <c r="D27" s="65"/>
      <c r="E27" s="66"/>
      <c r="F27" s="66"/>
      <c r="G27" s="180"/>
      <c r="H27" s="72"/>
      <c r="I27" s="65"/>
      <c r="J27" s="67"/>
      <c r="K27" s="72"/>
      <c r="L27" s="65"/>
      <c r="M27" s="68"/>
      <c r="N27" s="69"/>
      <c r="O27" s="69"/>
      <c r="P27" s="69"/>
      <c r="Q27" s="69"/>
      <c r="R27" s="70"/>
      <c r="S27" s="71"/>
      <c r="T27" s="71"/>
      <c r="U27" s="71"/>
      <c r="V27" s="69"/>
      <c r="W27" s="69"/>
    </row>
    <row r="28" spans="2:23" s="63" customFormat="1" x14ac:dyDescent="0.15">
      <c r="B28" s="65"/>
      <c r="C28" s="65"/>
      <c r="D28" s="65"/>
      <c r="E28" s="66"/>
      <c r="F28" s="66"/>
      <c r="G28" s="179"/>
      <c r="H28" s="65"/>
      <c r="I28" s="65"/>
      <c r="J28" s="67"/>
      <c r="K28" s="65"/>
      <c r="L28" s="65"/>
      <c r="M28" s="68"/>
      <c r="N28" s="69"/>
      <c r="O28" s="69"/>
      <c r="P28" s="69"/>
      <c r="Q28" s="69"/>
      <c r="R28" s="70"/>
      <c r="S28" s="71"/>
      <c r="T28" s="71"/>
      <c r="U28" s="71"/>
      <c r="V28" s="69"/>
      <c r="W28" s="69"/>
    </row>
    <row r="29" spans="2:23" s="63" customFormat="1" x14ac:dyDescent="0.15">
      <c r="B29" s="65"/>
      <c r="C29" s="65"/>
      <c r="D29" s="65"/>
      <c r="E29" s="66"/>
      <c r="F29" s="66"/>
      <c r="G29" s="179"/>
      <c r="H29" s="65"/>
      <c r="I29" s="65"/>
      <c r="J29" s="67"/>
      <c r="K29" s="65"/>
      <c r="L29" s="65"/>
      <c r="M29" s="68"/>
      <c r="N29" s="69"/>
      <c r="O29" s="69"/>
      <c r="P29" s="69"/>
      <c r="Q29" s="69"/>
      <c r="R29" s="70"/>
      <c r="S29" s="69"/>
      <c r="T29" s="69"/>
      <c r="U29" s="71"/>
      <c r="V29" s="69"/>
      <c r="W29" s="69"/>
    </row>
    <row r="30" spans="2:23" s="63" customFormat="1" x14ac:dyDescent="0.15">
      <c r="B30" s="65"/>
      <c r="C30" s="65"/>
      <c r="D30" s="65"/>
      <c r="E30" s="66"/>
      <c r="F30" s="66"/>
      <c r="G30" s="179"/>
      <c r="H30" s="65"/>
      <c r="I30" s="65"/>
      <c r="J30" s="67"/>
      <c r="K30" s="65"/>
      <c r="L30" s="65"/>
      <c r="M30" s="68"/>
      <c r="N30" s="69"/>
      <c r="O30" s="69"/>
      <c r="P30" s="69"/>
      <c r="Q30" s="69"/>
      <c r="R30" s="70"/>
      <c r="S30" s="69"/>
      <c r="T30" s="69"/>
      <c r="U30" s="68"/>
      <c r="V30" s="69"/>
      <c r="W30" s="69"/>
    </row>
    <row r="31" spans="2:23" s="63" customFormat="1" x14ac:dyDescent="0.15">
      <c r="B31" s="65"/>
      <c r="C31" s="65"/>
      <c r="D31" s="65"/>
      <c r="E31" s="66"/>
      <c r="F31" s="66"/>
      <c r="G31" s="179"/>
      <c r="H31" s="65"/>
      <c r="I31" s="65"/>
      <c r="J31" s="67"/>
      <c r="K31" s="65"/>
      <c r="L31" s="65"/>
      <c r="M31" s="68"/>
      <c r="N31" s="69"/>
      <c r="O31" s="69"/>
      <c r="P31" s="69"/>
      <c r="Q31" s="69"/>
      <c r="R31" s="70"/>
      <c r="S31" s="69"/>
      <c r="T31" s="69"/>
      <c r="U31" s="71"/>
      <c r="V31" s="69"/>
      <c r="W31" s="69"/>
    </row>
    <row r="32" spans="2:23" s="63" customFormat="1" x14ac:dyDescent="0.15">
      <c r="B32" s="65"/>
      <c r="C32" s="65"/>
      <c r="D32" s="65"/>
      <c r="E32" s="66"/>
      <c r="F32" s="66"/>
      <c r="G32" s="179"/>
      <c r="H32" s="65"/>
      <c r="I32" s="65"/>
      <c r="J32" s="67"/>
      <c r="K32" s="65"/>
      <c r="L32" s="72"/>
      <c r="M32" s="68"/>
      <c r="N32" s="69"/>
      <c r="O32" s="69"/>
      <c r="P32" s="69"/>
      <c r="Q32" s="69"/>
      <c r="R32" s="70"/>
      <c r="S32" s="69"/>
      <c r="T32" s="71"/>
      <c r="U32" s="71"/>
      <c r="V32" s="69"/>
      <c r="W32" s="69"/>
    </row>
    <row r="33" spans="2:23" s="63" customFormat="1" x14ac:dyDescent="0.15">
      <c r="B33" s="65"/>
      <c r="C33" s="65"/>
      <c r="D33" s="65"/>
      <c r="E33" s="66"/>
      <c r="F33" s="66"/>
      <c r="G33" s="179"/>
      <c r="H33" s="65"/>
      <c r="I33" s="65"/>
      <c r="J33" s="67"/>
      <c r="K33" s="65"/>
      <c r="L33" s="72"/>
      <c r="M33" s="68"/>
      <c r="N33" s="69"/>
      <c r="O33" s="70"/>
      <c r="P33" s="69"/>
      <c r="Q33" s="69"/>
      <c r="R33" s="70"/>
      <c r="S33" s="69"/>
      <c r="T33" s="69"/>
      <c r="U33" s="71"/>
      <c r="V33" s="69"/>
      <c r="W33" s="69"/>
    </row>
    <row r="34" spans="2:23" s="63" customFormat="1" x14ac:dyDescent="0.15">
      <c r="B34" s="65"/>
      <c r="C34" s="65"/>
      <c r="D34" s="65"/>
      <c r="E34" s="66"/>
      <c r="F34" s="66"/>
      <c r="G34" s="179"/>
      <c r="H34" s="65"/>
      <c r="I34" s="65"/>
      <c r="J34" s="67"/>
      <c r="K34" s="65"/>
      <c r="L34" s="65"/>
      <c r="M34" s="68"/>
      <c r="N34" s="69"/>
      <c r="O34" s="69"/>
      <c r="P34" s="69"/>
      <c r="Q34" s="69"/>
      <c r="R34" s="69"/>
      <c r="S34" s="69"/>
      <c r="T34" s="69"/>
      <c r="U34" s="71"/>
      <c r="V34" s="69"/>
      <c r="W34" s="69"/>
    </row>
    <row r="35" spans="2:23" s="63" customFormat="1" x14ac:dyDescent="0.15">
      <c r="B35" s="65"/>
      <c r="C35" s="65"/>
      <c r="D35" s="65"/>
      <c r="E35" s="66"/>
      <c r="F35" s="66"/>
      <c r="G35" s="179"/>
      <c r="H35" s="65"/>
      <c r="I35" s="65"/>
      <c r="J35" s="67"/>
      <c r="K35" s="65"/>
      <c r="L35" s="65"/>
      <c r="M35" s="68"/>
      <c r="N35" s="69"/>
      <c r="O35" s="69"/>
      <c r="P35" s="69"/>
      <c r="Q35" s="69"/>
      <c r="R35" s="69"/>
      <c r="S35" s="71"/>
      <c r="T35" s="69"/>
      <c r="U35" s="71"/>
      <c r="V35" s="73"/>
      <c r="W35" s="69"/>
    </row>
    <row r="36" spans="2:23" s="63" customFormat="1" x14ac:dyDescent="0.15">
      <c r="B36" s="65"/>
      <c r="C36" s="65"/>
      <c r="D36" s="65"/>
      <c r="E36" s="66"/>
      <c r="F36" s="66"/>
      <c r="G36" s="179"/>
      <c r="H36" s="65"/>
      <c r="I36" s="65"/>
      <c r="J36" s="67"/>
      <c r="K36" s="65"/>
      <c r="L36" s="72"/>
      <c r="M36" s="68"/>
      <c r="N36" s="69"/>
      <c r="O36" s="69"/>
      <c r="P36" s="69"/>
      <c r="Q36" s="69"/>
      <c r="R36" s="70"/>
      <c r="S36" s="71"/>
      <c r="T36" s="69"/>
      <c r="U36" s="71"/>
      <c r="V36" s="69"/>
      <c r="W36" s="69"/>
    </row>
    <row r="37" spans="2:23" s="63" customFormat="1" x14ac:dyDescent="0.15">
      <c r="B37" s="65"/>
      <c r="C37" s="65"/>
      <c r="D37" s="65"/>
      <c r="E37" s="66"/>
      <c r="F37" s="66"/>
      <c r="G37" s="179"/>
      <c r="H37" s="65"/>
      <c r="I37" s="72"/>
      <c r="J37" s="74"/>
      <c r="K37" s="65"/>
      <c r="L37" s="65"/>
      <c r="M37" s="68"/>
      <c r="N37" s="69"/>
      <c r="O37" s="69"/>
      <c r="P37" s="69"/>
      <c r="Q37" s="69"/>
      <c r="R37" s="70"/>
      <c r="S37" s="71"/>
      <c r="T37" s="69"/>
      <c r="U37" s="71"/>
      <c r="V37" s="69"/>
      <c r="W37" s="69"/>
    </row>
    <row r="38" spans="2:23" s="63" customFormat="1" x14ac:dyDescent="0.15">
      <c r="B38" s="65"/>
      <c r="C38" s="65"/>
      <c r="D38" s="65"/>
      <c r="E38" s="66"/>
      <c r="F38" s="66"/>
      <c r="G38" s="179"/>
      <c r="H38" s="65"/>
      <c r="I38" s="65"/>
      <c r="J38" s="67"/>
      <c r="K38" s="65"/>
      <c r="L38" s="65"/>
      <c r="M38" s="68"/>
      <c r="N38" s="69"/>
      <c r="O38" s="69"/>
      <c r="P38" s="69"/>
      <c r="Q38" s="69"/>
      <c r="R38" s="70"/>
      <c r="S38" s="71"/>
      <c r="T38" s="69"/>
      <c r="U38" s="71"/>
      <c r="V38" s="69"/>
      <c r="W38" s="69"/>
    </row>
    <row r="39" spans="2:23" s="63" customFormat="1" x14ac:dyDescent="0.15">
      <c r="B39" s="65"/>
      <c r="C39" s="65"/>
      <c r="D39" s="65"/>
      <c r="E39" s="66"/>
      <c r="F39" s="66"/>
      <c r="G39" s="179"/>
      <c r="H39" s="65"/>
      <c r="I39" s="65"/>
      <c r="J39" s="67"/>
      <c r="K39" s="65"/>
      <c r="L39" s="65"/>
      <c r="M39" s="68"/>
      <c r="N39" s="69"/>
      <c r="O39" s="70"/>
      <c r="P39" s="69"/>
      <c r="Q39" s="69"/>
      <c r="R39" s="70"/>
      <c r="S39" s="71"/>
      <c r="T39" s="69"/>
      <c r="U39" s="71"/>
      <c r="V39" s="69"/>
      <c r="W39" s="69"/>
    </row>
    <row r="40" spans="2:23" s="63" customFormat="1" x14ac:dyDescent="0.15">
      <c r="B40" s="65"/>
      <c r="C40" s="65"/>
      <c r="D40" s="65"/>
      <c r="E40" s="66"/>
      <c r="F40" s="66"/>
      <c r="G40" s="179"/>
      <c r="H40" s="65"/>
      <c r="I40" s="65"/>
      <c r="J40" s="67"/>
      <c r="K40" s="65"/>
      <c r="L40" s="65"/>
      <c r="M40" s="68"/>
      <c r="N40" s="69"/>
      <c r="O40" s="70"/>
      <c r="P40" s="69"/>
      <c r="Q40" s="69"/>
      <c r="R40" s="70"/>
      <c r="S40" s="71"/>
      <c r="T40" s="69"/>
      <c r="U40" s="71"/>
      <c r="V40" s="69"/>
      <c r="W40" s="69"/>
    </row>
    <row r="41" spans="2:23" s="63" customFormat="1" x14ac:dyDescent="0.15">
      <c r="B41" s="65"/>
      <c r="C41" s="65"/>
      <c r="D41" s="65"/>
      <c r="E41" s="66"/>
      <c r="F41" s="66"/>
      <c r="G41" s="179"/>
      <c r="H41" s="65"/>
      <c r="I41" s="65"/>
      <c r="J41" s="67"/>
      <c r="K41" s="65"/>
      <c r="L41" s="65"/>
      <c r="M41" s="68"/>
      <c r="N41" s="69"/>
      <c r="O41" s="69"/>
      <c r="P41" s="69"/>
      <c r="Q41" s="69"/>
      <c r="R41" s="70"/>
      <c r="S41" s="71"/>
      <c r="T41" s="69"/>
      <c r="U41" s="71"/>
      <c r="V41" s="69"/>
      <c r="W41" s="69"/>
    </row>
    <row r="42" spans="2:23" s="63" customFormat="1" x14ac:dyDescent="0.15">
      <c r="B42" s="65"/>
      <c r="C42" s="65"/>
      <c r="D42" s="65"/>
      <c r="E42" s="66"/>
      <c r="F42" s="66"/>
      <c r="G42" s="179"/>
      <c r="H42" s="65"/>
      <c r="I42" s="75"/>
      <c r="J42" s="76"/>
      <c r="K42" s="65"/>
      <c r="L42" s="65"/>
      <c r="M42" s="68"/>
      <c r="N42" s="70"/>
      <c r="O42" s="70"/>
      <c r="P42" s="69"/>
      <c r="Q42" s="69"/>
      <c r="R42" s="70"/>
      <c r="S42" s="71"/>
      <c r="T42" s="69"/>
      <c r="U42" s="71"/>
      <c r="V42" s="69"/>
      <c r="W42" s="69"/>
    </row>
    <row r="43" spans="2:23" s="63" customFormat="1" x14ac:dyDescent="0.15">
      <c r="B43" s="65"/>
      <c r="C43" s="65"/>
      <c r="D43" s="65"/>
      <c r="E43" s="66"/>
      <c r="F43" s="66"/>
      <c r="G43" s="179"/>
      <c r="H43" s="65"/>
      <c r="I43" s="65"/>
      <c r="J43" s="67"/>
      <c r="K43" s="65"/>
      <c r="L43" s="65"/>
      <c r="M43" s="68"/>
      <c r="N43" s="69"/>
      <c r="O43" s="70"/>
      <c r="P43" s="69"/>
      <c r="Q43" s="69"/>
      <c r="R43" s="70"/>
      <c r="S43" s="71"/>
      <c r="T43" s="69"/>
      <c r="U43" s="71"/>
      <c r="V43" s="69"/>
      <c r="W43" s="69"/>
    </row>
    <row r="44" spans="2:23" s="63" customFormat="1" x14ac:dyDescent="0.15">
      <c r="B44" s="65"/>
      <c r="C44" s="65"/>
      <c r="D44" s="65"/>
      <c r="E44" s="66"/>
      <c r="F44" s="66"/>
      <c r="G44" s="179"/>
      <c r="H44" s="65"/>
      <c r="I44" s="65"/>
      <c r="J44" s="67"/>
      <c r="K44" s="65"/>
      <c r="L44" s="72"/>
      <c r="M44" s="68"/>
      <c r="N44" s="69"/>
      <c r="O44" s="69"/>
      <c r="P44" s="69"/>
      <c r="Q44" s="69"/>
      <c r="R44" s="70"/>
      <c r="S44" s="69"/>
      <c r="T44" s="69"/>
      <c r="U44" s="71"/>
      <c r="V44" s="69"/>
      <c r="W44" s="69"/>
    </row>
    <row r="45" spans="2:23" s="63" customFormat="1" x14ac:dyDescent="0.15">
      <c r="B45" s="65"/>
      <c r="C45" s="65"/>
      <c r="D45" s="65"/>
      <c r="E45" s="66"/>
      <c r="F45" s="66"/>
      <c r="G45" s="179"/>
      <c r="H45" s="65"/>
      <c r="I45" s="65"/>
      <c r="J45" s="67"/>
      <c r="K45" s="65"/>
      <c r="L45" s="65"/>
      <c r="M45" s="68"/>
      <c r="N45" s="69"/>
      <c r="O45" s="69"/>
      <c r="P45" s="69"/>
      <c r="Q45" s="69"/>
      <c r="R45" s="69"/>
      <c r="S45" s="69"/>
      <c r="T45" s="69"/>
      <c r="U45" s="71"/>
      <c r="V45" s="69"/>
      <c r="W45" s="69"/>
    </row>
    <row r="46" spans="2:23" s="63" customFormat="1" x14ac:dyDescent="0.15">
      <c r="B46" s="65"/>
      <c r="C46" s="65"/>
      <c r="D46" s="65"/>
      <c r="E46" s="66"/>
      <c r="F46" s="66"/>
      <c r="G46" s="179"/>
      <c r="H46" s="65"/>
      <c r="I46" s="65"/>
      <c r="J46" s="67"/>
      <c r="K46" s="65"/>
      <c r="L46" s="65"/>
      <c r="M46" s="68"/>
      <c r="N46" s="69"/>
      <c r="O46" s="69"/>
      <c r="P46" s="69"/>
      <c r="Q46" s="69"/>
      <c r="R46" s="70"/>
      <c r="S46" s="69"/>
      <c r="T46" s="69"/>
      <c r="U46" s="71"/>
      <c r="V46" s="69"/>
      <c r="W46" s="69"/>
    </row>
    <row r="47" spans="2:23" s="63" customFormat="1" x14ac:dyDescent="0.15">
      <c r="B47" s="65"/>
      <c r="C47" s="65"/>
      <c r="D47" s="65"/>
      <c r="E47" s="66"/>
      <c r="F47" s="66"/>
      <c r="G47" s="179"/>
      <c r="H47" s="65"/>
      <c r="I47" s="65"/>
      <c r="J47" s="67"/>
      <c r="K47" s="65"/>
      <c r="L47" s="65"/>
      <c r="M47" s="68"/>
      <c r="N47" s="69"/>
      <c r="O47" s="69"/>
      <c r="P47" s="70"/>
      <c r="Q47" s="69"/>
      <c r="R47" s="69"/>
      <c r="S47" s="69"/>
      <c r="T47" s="71"/>
      <c r="U47" s="71"/>
      <c r="V47" s="69"/>
      <c r="W47" s="69"/>
    </row>
    <row r="48" spans="2:23" s="63" customFormat="1" x14ac:dyDescent="0.15">
      <c r="B48" s="65"/>
      <c r="C48" s="65"/>
      <c r="D48" s="65"/>
      <c r="E48" s="66"/>
      <c r="F48" s="66"/>
      <c r="G48" s="179"/>
      <c r="H48" s="65"/>
      <c r="I48" s="65"/>
      <c r="J48" s="67"/>
      <c r="K48" s="65"/>
      <c r="L48" s="65"/>
      <c r="M48" s="68"/>
      <c r="N48" s="69"/>
      <c r="O48" s="69"/>
      <c r="P48" s="69"/>
      <c r="Q48" s="69"/>
      <c r="R48" s="70"/>
      <c r="S48" s="71"/>
      <c r="T48" s="69"/>
      <c r="U48" s="71"/>
      <c r="V48" s="69"/>
      <c r="W48" s="69"/>
    </row>
    <row r="49" spans="2:23" s="63" customFormat="1" x14ac:dyDescent="0.15">
      <c r="B49" s="65"/>
      <c r="C49" s="65"/>
      <c r="D49" s="65"/>
      <c r="E49" s="66"/>
      <c r="F49" s="66"/>
      <c r="G49" s="179"/>
      <c r="H49" s="65"/>
      <c r="I49" s="65"/>
      <c r="J49" s="67"/>
      <c r="K49" s="65"/>
      <c r="L49" s="72"/>
      <c r="M49" s="68"/>
      <c r="N49" s="69"/>
      <c r="O49" s="69"/>
      <c r="P49" s="70"/>
      <c r="Q49" s="69"/>
      <c r="R49" s="69"/>
      <c r="S49" s="69"/>
      <c r="T49" s="69"/>
      <c r="U49" s="71"/>
      <c r="V49" s="69"/>
      <c r="W49" s="69"/>
    </row>
    <row r="50" spans="2:23" s="63" customFormat="1" x14ac:dyDescent="0.15">
      <c r="B50" s="65"/>
      <c r="C50" s="65"/>
      <c r="D50" s="65"/>
      <c r="E50" s="66"/>
      <c r="F50" s="66"/>
      <c r="G50" s="179"/>
      <c r="H50" s="65"/>
      <c r="I50" s="65"/>
      <c r="J50" s="67"/>
      <c r="K50" s="65"/>
      <c r="L50" s="65"/>
      <c r="M50" s="68"/>
      <c r="N50" s="69"/>
      <c r="O50" s="69"/>
      <c r="P50" s="69"/>
      <c r="Q50" s="69"/>
      <c r="R50" s="70"/>
      <c r="S50" s="69"/>
      <c r="T50" s="69"/>
      <c r="U50" s="71"/>
      <c r="V50" s="69"/>
      <c r="W50" s="69"/>
    </row>
    <row r="51" spans="2:23" s="63" customFormat="1" x14ac:dyDescent="0.15">
      <c r="B51" s="65"/>
      <c r="C51" s="65"/>
      <c r="D51" s="65"/>
      <c r="E51" s="66"/>
      <c r="F51" s="66"/>
      <c r="G51" s="179"/>
      <c r="H51" s="65"/>
      <c r="I51" s="65"/>
      <c r="J51" s="67"/>
      <c r="K51" s="65"/>
      <c r="L51" s="65"/>
      <c r="M51" s="68"/>
      <c r="N51" s="69"/>
      <c r="O51" s="69"/>
      <c r="P51" s="69"/>
      <c r="Q51" s="69"/>
      <c r="R51" s="69"/>
      <c r="S51" s="71"/>
      <c r="T51" s="69"/>
      <c r="U51" s="71"/>
      <c r="V51" s="69"/>
      <c r="W51" s="69"/>
    </row>
    <row r="52" spans="2:23" s="63" customFormat="1" x14ac:dyDescent="0.15">
      <c r="B52" s="65"/>
      <c r="C52" s="65"/>
      <c r="D52" s="65"/>
      <c r="E52" s="66"/>
      <c r="F52" s="66"/>
      <c r="G52" s="179"/>
      <c r="H52" s="65"/>
      <c r="I52" s="65"/>
      <c r="J52" s="67"/>
      <c r="K52" s="65"/>
      <c r="L52" s="72"/>
      <c r="M52" s="68"/>
      <c r="N52" s="69"/>
      <c r="O52" s="69"/>
      <c r="P52" s="69"/>
      <c r="Q52" s="69"/>
      <c r="R52" s="70"/>
      <c r="S52" s="71"/>
      <c r="T52" s="69"/>
      <c r="U52" s="71"/>
      <c r="V52" s="69"/>
      <c r="W52" s="69"/>
    </row>
    <row r="53" spans="2:23" s="63" customFormat="1" x14ac:dyDescent="0.15">
      <c r="B53" s="65"/>
      <c r="C53" s="65"/>
      <c r="D53" s="65"/>
      <c r="E53" s="66"/>
      <c r="F53" s="66"/>
      <c r="G53" s="179"/>
      <c r="H53" s="65"/>
      <c r="I53" s="65"/>
      <c r="J53" s="67"/>
      <c r="K53" s="65"/>
      <c r="L53" s="72"/>
      <c r="M53" s="68"/>
      <c r="N53" s="69"/>
      <c r="O53" s="69"/>
      <c r="P53" s="69"/>
      <c r="Q53" s="69"/>
      <c r="R53" s="70"/>
      <c r="S53" s="69"/>
      <c r="T53" s="69"/>
      <c r="U53" s="71"/>
      <c r="V53" s="69"/>
      <c r="W53" s="69"/>
    </row>
    <row r="54" spans="2:23" s="63" customFormat="1" x14ac:dyDescent="0.15">
      <c r="B54" s="65"/>
      <c r="C54" s="65"/>
      <c r="D54" s="65"/>
      <c r="E54" s="66"/>
      <c r="F54" s="66"/>
      <c r="G54" s="179"/>
      <c r="H54" s="65"/>
      <c r="I54" s="65"/>
      <c r="J54" s="67"/>
      <c r="K54" s="65"/>
      <c r="L54" s="72"/>
      <c r="M54" s="68"/>
      <c r="N54" s="69"/>
      <c r="O54" s="70"/>
      <c r="P54" s="69"/>
      <c r="Q54" s="69"/>
      <c r="R54" s="69"/>
      <c r="S54" s="69"/>
      <c r="T54" s="69"/>
      <c r="U54" s="71"/>
      <c r="V54" s="69"/>
      <c r="W54" s="69"/>
    </row>
    <row r="55" spans="2:23" s="63" customFormat="1" x14ac:dyDescent="0.15">
      <c r="B55" s="65"/>
      <c r="C55" s="65"/>
      <c r="D55" s="65"/>
      <c r="E55" s="66"/>
      <c r="F55" s="66"/>
      <c r="G55" s="179"/>
      <c r="H55" s="65"/>
      <c r="I55" s="72"/>
      <c r="J55" s="74"/>
      <c r="K55" s="65"/>
      <c r="L55" s="65"/>
      <c r="M55" s="68"/>
      <c r="N55" s="69"/>
      <c r="O55" s="70"/>
      <c r="P55" s="69"/>
      <c r="Q55" s="69"/>
      <c r="R55" s="69"/>
      <c r="S55" s="69"/>
      <c r="T55" s="69"/>
      <c r="U55" s="71"/>
      <c r="V55" s="69"/>
      <c r="W55" s="69"/>
    </row>
    <row r="56" spans="2:23" s="63" customFormat="1" x14ac:dyDescent="0.15">
      <c r="B56" s="65"/>
      <c r="C56" s="65"/>
      <c r="D56" s="65"/>
      <c r="E56" s="66"/>
      <c r="F56" s="66"/>
      <c r="G56" s="179"/>
      <c r="H56" s="65"/>
      <c r="I56" s="65"/>
      <c r="J56" s="67"/>
      <c r="K56" s="65"/>
      <c r="L56" s="65"/>
      <c r="M56" s="68"/>
      <c r="N56" s="69"/>
      <c r="O56" s="69"/>
      <c r="P56" s="69"/>
      <c r="Q56" s="70"/>
      <c r="R56" s="70"/>
      <c r="S56" s="69"/>
      <c r="T56" s="69"/>
      <c r="U56" s="71"/>
      <c r="V56" s="69"/>
      <c r="W56" s="69"/>
    </row>
    <row r="57" spans="2:23" s="63" customFormat="1" x14ac:dyDescent="0.15">
      <c r="B57" s="65"/>
      <c r="C57" s="65"/>
      <c r="D57" s="65"/>
      <c r="E57" s="66"/>
      <c r="F57" s="66"/>
      <c r="G57" s="179"/>
      <c r="H57" s="65"/>
      <c r="I57" s="65"/>
      <c r="J57" s="67"/>
      <c r="K57" s="65"/>
      <c r="L57" s="65"/>
      <c r="M57" s="68"/>
      <c r="N57" s="69"/>
      <c r="O57" s="69"/>
      <c r="P57" s="69"/>
      <c r="Q57" s="69"/>
      <c r="R57" s="70"/>
      <c r="S57" s="71"/>
      <c r="T57" s="71"/>
      <c r="U57" s="71"/>
      <c r="V57" s="69"/>
      <c r="W57" s="69"/>
    </row>
    <row r="58" spans="2:23" s="63" customFormat="1" x14ac:dyDescent="0.15">
      <c r="B58" s="65"/>
      <c r="C58" s="65"/>
      <c r="D58" s="65"/>
      <c r="E58" s="66"/>
      <c r="F58" s="66"/>
      <c r="G58" s="179"/>
      <c r="H58" s="65"/>
      <c r="I58" s="65"/>
      <c r="J58" s="67"/>
      <c r="K58" s="65"/>
      <c r="L58" s="65"/>
      <c r="M58" s="68"/>
      <c r="N58" s="69"/>
      <c r="O58" s="69"/>
      <c r="P58" s="69"/>
      <c r="Q58" s="69"/>
      <c r="R58" s="70"/>
      <c r="S58" s="69"/>
      <c r="T58" s="69"/>
      <c r="U58" s="71"/>
      <c r="V58" s="69"/>
      <c r="W58" s="69"/>
    </row>
    <row r="59" spans="2:23" s="63" customFormat="1" x14ac:dyDescent="0.15">
      <c r="B59" s="65"/>
      <c r="C59" s="65"/>
      <c r="D59" s="65"/>
      <c r="E59" s="66"/>
      <c r="F59" s="66"/>
      <c r="G59" s="180"/>
      <c r="H59" s="72"/>
      <c r="I59" s="65"/>
      <c r="J59" s="67"/>
      <c r="K59" s="72"/>
      <c r="L59" s="65"/>
      <c r="M59" s="68"/>
      <c r="N59" s="69"/>
      <c r="O59" s="69"/>
      <c r="P59" s="69"/>
      <c r="Q59" s="69"/>
      <c r="R59" s="70"/>
      <c r="S59" s="69"/>
      <c r="T59" s="69"/>
      <c r="U59" s="71"/>
      <c r="V59" s="69"/>
      <c r="W59" s="69"/>
    </row>
    <row r="60" spans="2:23" s="63" customFormat="1" x14ac:dyDescent="0.15">
      <c r="B60" s="65"/>
      <c r="C60" s="65"/>
      <c r="D60" s="65"/>
      <c r="E60" s="66"/>
      <c r="F60" s="66"/>
      <c r="G60" s="179"/>
      <c r="H60" s="65"/>
      <c r="I60" s="65"/>
      <c r="J60" s="67"/>
      <c r="K60" s="65"/>
      <c r="L60" s="65"/>
      <c r="M60" s="68"/>
      <c r="N60" s="69"/>
      <c r="O60" s="69"/>
      <c r="P60" s="69"/>
      <c r="Q60" s="69"/>
      <c r="R60" s="70"/>
      <c r="S60" s="71"/>
      <c r="T60" s="69"/>
      <c r="U60" s="71"/>
      <c r="V60" s="69"/>
      <c r="W60" s="69"/>
    </row>
    <row r="61" spans="2:23" s="63" customFormat="1" x14ac:dyDescent="0.15">
      <c r="B61" s="65"/>
      <c r="C61" s="65"/>
      <c r="D61" s="65"/>
      <c r="E61" s="66"/>
      <c r="F61" s="66"/>
      <c r="G61" s="179"/>
      <c r="H61" s="65"/>
      <c r="I61" s="65"/>
      <c r="J61" s="67"/>
      <c r="K61" s="65"/>
      <c r="L61" s="65"/>
      <c r="M61" s="68"/>
      <c r="N61" s="69"/>
      <c r="O61" s="69"/>
      <c r="P61" s="69"/>
      <c r="Q61" s="69"/>
      <c r="R61" s="70"/>
      <c r="S61" s="71"/>
      <c r="T61" s="69"/>
      <c r="U61" s="71"/>
      <c r="V61" s="69"/>
      <c r="W61" s="69"/>
    </row>
    <row r="62" spans="2:23" s="63" customFormat="1" x14ac:dyDescent="0.15">
      <c r="B62" s="65"/>
      <c r="C62" s="65"/>
      <c r="D62" s="65"/>
      <c r="E62" s="66"/>
      <c r="F62" s="66"/>
      <c r="G62" s="179"/>
      <c r="H62" s="65"/>
      <c r="I62" s="65"/>
      <c r="J62" s="67"/>
      <c r="K62" s="65"/>
      <c r="L62" s="72"/>
      <c r="M62" s="68"/>
      <c r="N62" s="69"/>
      <c r="O62" s="69"/>
      <c r="P62" s="69"/>
      <c r="Q62" s="69"/>
      <c r="R62" s="70"/>
      <c r="S62" s="69"/>
      <c r="T62" s="69"/>
      <c r="U62" s="71"/>
      <c r="V62" s="69"/>
      <c r="W62" s="69"/>
    </row>
    <row r="63" spans="2:23" s="63" customFormat="1" x14ac:dyDescent="0.15">
      <c r="B63" s="65"/>
      <c r="C63" s="65"/>
      <c r="D63" s="65"/>
      <c r="E63" s="66"/>
      <c r="F63" s="66"/>
      <c r="G63" s="179"/>
      <c r="H63" s="65"/>
      <c r="I63" s="65"/>
      <c r="J63" s="67"/>
      <c r="K63" s="65"/>
      <c r="L63" s="65"/>
      <c r="M63" s="68"/>
      <c r="N63" s="69"/>
      <c r="O63" s="69"/>
      <c r="P63" s="69"/>
      <c r="Q63" s="69"/>
      <c r="R63" s="70"/>
      <c r="S63" s="69"/>
      <c r="T63" s="71"/>
      <c r="U63" s="71"/>
      <c r="V63" s="69"/>
      <c r="W63" s="69"/>
    </row>
    <row r="64" spans="2:23" s="63" customFormat="1" x14ac:dyDescent="0.15">
      <c r="B64" s="65"/>
      <c r="C64" s="65"/>
      <c r="D64" s="65"/>
      <c r="E64" s="66"/>
      <c r="F64" s="66"/>
      <c r="G64" s="179"/>
      <c r="H64" s="65"/>
      <c r="I64" s="65"/>
      <c r="J64" s="67"/>
      <c r="K64" s="65"/>
      <c r="L64" s="72"/>
      <c r="M64" s="68"/>
      <c r="N64" s="69"/>
      <c r="O64" s="69"/>
      <c r="P64" s="69"/>
      <c r="Q64" s="70"/>
      <c r="R64" s="70"/>
      <c r="S64" s="69"/>
      <c r="T64" s="69"/>
      <c r="U64" s="71"/>
      <c r="V64" s="69"/>
      <c r="W64" s="69"/>
    </row>
    <row r="65" spans="2:23" s="63" customFormat="1" x14ac:dyDescent="0.15">
      <c r="B65" s="65"/>
      <c r="C65" s="65"/>
      <c r="D65" s="65"/>
      <c r="E65" s="66"/>
      <c r="F65" s="66"/>
      <c r="G65" s="179"/>
      <c r="H65" s="65"/>
      <c r="I65" s="65"/>
      <c r="J65" s="67"/>
      <c r="K65" s="65"/>
      <c r="L65" s="65"/>
      <c r="M65" s="68"/>
      <c r="N65" s="69"/>
      <c r="O65" s="69"/>
      <c r="P65" s="70"/>
      <c r="Q65" s="69"/>
      <c r="R65" s="70"/>
      <c r="S65" s="69"/>
      <c r="T65" s="69"/>
      <c r="U65" s="71"/>
      <c r="V65" s="69"/>
      <c r="W65" s="69"/>
    </row>
    <row r="66" spans="2:23" s="63" customFormat="1" x14ac:dyDescent="0.15">
      <c r="B66" s="65"/>
      <c r="C66" s="65"/>
      <c r="D66" s="65"/>
      <c r="E66" s="66"/>
      <c r="F66" s="66"/>
      <c r="G66" s="179"/>
      <c r="H66" s="65"/>
      <c r="I66" s="65"/>
      <c r="J66" s="67"/>
      <c r="K66" s="65"/>
      <c r="L66" s="72"/>
      <c r="M66" s="68"/>
      <c r="N66" s="69"/>
      <c r="O66" s="69"/>
      <c r="P66" s="69"/>
      <c r="Q66" s="69"/>
      <c r="R66" s="70"/>
      <c r="S66" s="69"/>
      <c r="T66" s="69"/>
      <c r="U66" s="71"/>
      <c r="V66" s="69"/>
      <c r="W66" s="69"/>
    </row>
    <row r="67" spans="2:23" s="63" customFormat="1" x14ac:dyDescent="0.15">
      <c r="B67" s="65"/>
      <c r="C67" s="65"/>
      <c r="D67" s="65"/>
      <c r="E67" s="66"/>
      <c r="F67" s="66"/>
      <c r="G67" s="179"/>
      <c r="H67" s="65"/>
      <c r="I67" s="65"/>
      <c r="J67" s="67"/>
      <c r="K67" s="65"/>
      <c r="L67" s="65"/>
      <c r="M67" s="68"/>
      <c r="N67" s="69"/>
      <c r="O67" s="69"/>
      <c r="P67" s="70"/>
      <c r="Q67" s="70"/>
      <c r="R67" s="70"/>
      <c r="S67" s="69"/>
      <c r="T67" s="69"/>
      <c r="U67" s="71"/>
      <c r="V67" s="69"/>
      <c r="W67" s="69"/>
    </row>
    <row r="68" spans="2:23" s="63" customFormat="1" x14ac:dyDescent="0.15">
      <c r="B68" s="65"/>
      <c r="C68" s="65"/>
      <c r="D68" s="65"/>
      <c r="E68" s="66"/>
      <c r="F68" s="66"/>
      <c r="G68" s="179"/>
      <c r="H68" s="65"/>
      <c r="I68" s="65"/>
      <c r="J68" s="67"/>
      <c r="K68" s="65"/>
      <c r="L68" s="65"/>
      <c r="M68" s="68"/>
      <c r="N68" s="69"/>
      <c r="O68" s="69"/>
      <c r="P68" s="70"/>
      <c r="Q68" s="70"/>
      <c r="R68" s="70"/>
      <c r="S68" s="69"/>
      <c r="T68" s="71"/>
      <c r="U68" s="71"/>
      <c r="V68" s="69"/>
      <c r="W68" s="69"/>
    </row>
    <row r="69" spans="2:23" s="63" customFormat="1" x14ac:dyDescent="0.15">
      <c r="B69" s="65"/>
      <c r="C69" s="65"/>
      <c r="D69" s="65"/>
      <c r="E69" s="66"/>
      <c r="F69" s="66"/>
      <c r="G69" s="179"/>
      <c r="H69" s="65"/>
      <c r="I69" s="65"/>
      <c r="J69" s="67"/>
      <c r="K69" s="65"/>
      <c r="L69" s="65"/>
      <c r="M69" s="68"/>
      <c r="N69" s="69"/>
      <c r="O69" s="69"/>
      <c r="P69" s="70"/>
      <c r="Q69" s="70"/>
      <c r="R69" s="69"/>
      <c r="S69" s="69"/>
      <c r="T69" s="69"/>
      <c r="U69" s="71"/>
      <c r="V69" s="69"/>
      <c r="W69" s="69"/>
    </row>
    <row r="70" spans="2:23" s="63" customFormat="1" x14ac:dyDescent="0.15">
      <c r="B70" s="65"/>
      <c r="C70" s="65"/>
      <c r="D70" s="65"/>
      <c r="E70" s="66"/>
      <c r="F70" s="66"/>
      <c r="G70" s="179"/>
      <c r="H70" s="65"/>
      <c r="I70" s="65"/>
      <c r="J70" s="67"/>
      <c r="K70" s="65"/>
      <c r="L70" s="65"/>
      <c r="M70" s="68"/>
      <c r="N70" s="69"/>
      <c r="O70" s="69"/>
      <c r="P70" s="70"/>
      <c r="Q70" s="70"/>
      <c r="R70" s="70"/>
      <c r="S70" s="69"/>
      <c r="T70" s="69"/>
      <c r="U70" s="71"/>
      <c r="V70" s="69"/>
      <c r="W70" s="69"/>
    </row>
    <row r="71" spans="2:23" s="63" customFormat="1" x14ac:dyDescent="0.15">
      <c r="B71" s="65"/>
      <c r="C71" s="65"/>
      <c r="D71" s="65"/>
      <c r="E71" s="66"/>
      <c r="F71" s="66"/>
      <c r="G71" s="179"/>
      <c r="H71" s="65"/>
      <c r="I71" s="65"/>
      <c r="J71" s="67"/>
      <c r="K71" s="65"/>
      <c r="L71" s="65"/>
      <c r="M71" s="68"/>
      <c r="N71" s="69"/>
      <c r="O71" s="69"/>
      <c r="P71" s="70"/>
      <c r="Q71" s="70"/>
      <c r="R71" s="70"/>
      <c r="S71" s="69"/>
      <c r="T71" s="69"/>
      <c r="U71" s="71"/>
      <c r="V71" s="69"/>
      <c r="W71" s="69"/>
    </row>
    <row r="72" spans="2:23" s="63" customFormat="1" x14ac:dyDescent="0.15">
      <c r="B72" s="65"/>
      <c r="C72" s="65"/>
      <c r="D72" s="65"/>
      <c r="E72" s="66"/>
      <c r="F72" s="66"/>
      <c r="G72" s="179"/>
      <c r="H72" s="65"/>
      <c r="I72" s="65"/>
      <c r="J72" s="67"/>
      <c r="K72" s="65"/>
      <c r="L72" s="65"/>
      <c r="M72" s="68"/>
      <c r="N72" s="69"/>
      <c r="O72" s="69"/>
      <c r="P72" s="70"/>
      <c r="Q72" s="70"/>
      <c r="R72" s="70"/>
      <c r="S72" s="71"/>
      <c r="T72" s="69"/>
      <c r="U72" s="71"/>
      <c r="V72" s="69"/>
      <c r="W72" s="69"/>
    </row>
    <row r="73" spans="2:23" s="63" customFormat="1" x14ac:dyDescent="0.15">
      <c r="B73" s="65"/>
      <c r="C73" s="65"/>
      <c r="D73" s="65"/>
      <c r="E73" s="66"/>
      <c r="F73" s="66"/>
      <c r="G73" s="179"/>
      <c r="H73" s="65"/>
      <c r="I73" s="65"/>
      <c r="J73" s="67"/>
      <c r="K73" s="65"/>
      <c r="L73" s="65"/>
      <c r="M73" s="68"/>
      <c r="N73" s="69"/>
      <c r="O73" s="69"/>
      <c r="P73" s="70"/>
      <c r="Q73" s="70"/>
      <c r="R73" s="70"/>
      <c r="S73" s="69"/>
      <c r="T73" s="69"/>
      <c r="U73" s="71"/>
      <c r="V73" s="69"/>
      <c r="W73" s="69"/>
    </row>
    <row r="74" spans="2:23" s="63" customFormat="1" x14ac:dyDescent="0.15">
      <c r="B74" s="65"/>
      <c r="C74" s="65"/>
      <c r="D74" s="65"/>
      <c r="E74" s="66"/>
      <c r="F74" s="66"/>
      <c r="G74" s="179"/>
      <c r="H74" s="65"/>
      <c r="I74" s="65"/>
      <c r="J74" s="67"/>
      <c r="K74" s="65"/>
      <c r="L74" s="65"/>
      <c r="M74" s="68"/>
      <c r="N74" s="69"/>
      <c r="O74" s="69"/>
      <c r="P74" s="70"/>
      <c r="Q74" s="70"/>
      <c r="R74" s="70"/>
      <c r="S74" s="69"/>
      <c r="T74" s="69"/>
      <c r="U74" s="71"/>
      <c r="V74" s="69"/>
      <c r="W74" s="69"/>
    </row>
    <row r="75" spans="2:23" s="63" customFormat="1" x14ac:dyDescent="0.15">
      <c r="B75" s="65"/>
      <c r="C75" s="65"/>
      <c r="D75" s="65"/>
      <c r="E75" s="66"/>
      <c r="F75" s="66"/>
      <c r="G75" s="179"/>
      <c r="H75" s="65"/>
      <c r="I75" s="65"/>
      <c r="J75" s="67"/>
      <c r="K75" s="65"/>
      <c r="L75" s="65"/>
      <c r="M75" s="68"/>
      <c r="N75" s="69"/>
      <c r="O75" s="69"/>
      <c r="P75" s="70"/>
      <c r="Q75" s="70"/>
      <c r="R75" s="70"/>
      <c r="S75" s="71"/>
      <c r="T75" s="69"/>
      <c r="U75" s="71"/>
      <c r="V75" s="69"/>
      <c r="W75" s="69"/>
    </row>
    <row r="76" spans="2:23" s="63" customFormat="1" x14ac:dyDescent="0.15">
      <c r="B76" s="65"/>
      <c r="C76" s="65"/>
      <c r="D76" s="65"/>
      <c r="E76" s="66"/>
      <c r="F76" s="66"/>
      <c r="G76" s="179"/>
      <c r="H76" s="65"/>
      <c r="I76" s="65"/>
      <c r="J76" s="67"/>
      <c r="K76" s="65"/>
      <c r="L76" s="72"/>
      <c r="M76" s="68"/>
      <c r="N76" s="69"/>
      <c r="O76" s="69"/>
      <c r="P76" s="70"/>
      <c r="Q76" s="70"/>
      <c r="R76" s="69"/>
      <c r="S76" s="71"/>
      <c r="T76" s="69"/>
      <c r="U76" s="71"/>
      <c r="V76" s="69"/>
      <c r="W76" s="69"/>
    </row>
    <row r="77" spans="2:23" s="63" customFormat="1" x14ac:dyDescent="0.15">
      <c r="B77" s="65"/>
      <c r="C77" s="65"/>
      <c r="D77" s="65"/>
      <c r="E77" s="66"/>
      <c r="F77" s="66"/>
      <c r="G77" s="180"/>
      <c r="H77" s="72"/>
      <c r="I77" s="65"/>
      <c r="J77" s="67"/>
      <c r="K77" s="72"/>
      <c r="L77" s="72"/>
      <c r="M77" s="68"/>
      <c r="N77" s="69"/>
      <c r="O77" s="69"/>
      <c r="P77" s="70"/>
      <c r="Q77" s="70"/>
      <c r="R77" s="69"/>
      <c r="S77" s="71"/>
      <c r="T77" s="71"/>
      <c r="U77" s="71"/>
      <c r="V77" s="69"/>
      <c r="W77" s="69"/>
    </row>
    <row r="78" spans="2:23" s="63" customFormat="1" x14ac:dyDescent="0.15">
      <c r="B78" s="65"/>
      <c r="C78" s="65"/>
      <c r="D78" s="65"/>
      <c r="E78" s="66"/>
      <c r="F78" s="66"/>
      <c r="G78" s="179"/>
      <c r="H78" s="65"/>
      <c r="I78" s="65"/>
      <c r="J78" s="67"/>
      <c r="K78" s="65"/>
      <c r="L78" s="72"/>
      <c r="M78" s="68"/>
      <c r="N78" s="69"/>
      <c r="O78" s="69"/>
      <c r="P78" s="70"/>
      <c r="Q78" s="70"/>
      <c r="R78" s="70"/>
      <c r="S78" s="71"/>
      <c r="T78" s="71"/>
      <c r="U78" s="71"/>
      <c r="V78" s="69"/>
      <c r="W78" s="69"/>
    </row>
    <row r="79" spans="2:23" s="63" customFormat="1" x14ac:dyDescent="0.15">
      <c r="B79" s="65"/>
      <c r="C79" s="65"/>
      <c r="D79" s="65"/>
      <c r="E79" s="66"/>
      <c r="F79" s="66"/>
      <c r="G79" s="179"/>
      <c r="H79" s="65"/>
      <c r="I79" s="65"/>
      <c r="J79" s="67"/>
      <c r="K79" s="65"/>
      <c r="L79" s="65"/>
      <c r="M79" s="68"/>
      <c r="N79" s="69"/>
      <c r="O79" s="69"/>
      <c r="P79" s="69"/>
      <c r="Q79" s="69"/>
      <c r="R79" s="70"/>
      <c r="S79" s="71"/>
      <c r="T79" s="71"/>
      <c r="U79" s="71"/>
      <c r="V79" s="69"/>
      <c r="W79" s="69"/>
    </row>
    <row r="80" spans="2:23" s="63" customFormat="1" x14ac:dyDescent="0.15">
      <c r="B80" s="65"/>
      <c r="C80" s="65"/>
      <c r="D80" s="65"/>
      <c r="E80" s="66"/>
      <c r="F80" s="66"/>
      <c r="G80" s="179"/>
      <c r="H80" s="65"/>
      <c r="I80" s="65"/>
      <c r="J80" s="67"/>
      <c r="K80" s="65"/>
      <c r="L80" s="72"/>
      <c r="M80" s="68"/>
      <c r="N80" s="69"/>
      <c r="O80" s="69"/>
      <c r="P80" s="69"/>
      <c r="Q80" s="69"/>
      <c r="R80" s="70"/>
      <c r="S80" s="69"/>
      <c r="T80" s="69"/>
      <c r="U80" s="71"/>
      <c r="V80" s="69"/>
      <c r="W80" s="69"/>
    </row>
    <row r="81" spans="2:23" s="63" customFormat="1" x14ac:dyDescent="0.15">
      <c r="B81" s="65"/>
      <c r="C81" s="65"/>
      <c r="D81" s="65"/>
      <c r="E81" s="66"/>
      <c r="F81" s="66"/>
      <c r="G81" s="179"/>
      <c r="H81" s="65"/>
      <c r="I81" s="65"/>
      <c r="J81" s="67"/>
      <c r="K81" s="65"/>
      <c r="L81" s="72"/>
      <c r="M81" s="68"/>
      <c r="N81" s="69"/>
      <c r="O81" s="69"/>
      <c r="P81" s="69"/>
      <c r="Q81" s="69"/>
      <c r="R81" s="70"/>
      <c r="S81" s="69"/>
      <c r="T81" s="69"/>
      <c r="U81" s="71"/>
      <c r="V81" s="69"/>
      <c r="W81" s="69"/>
    </row>
    <row r="82" spans="2:23" s="63" customFormat="1" x14ac:dyDescent="0.15">
      <c r="B82" s="65"/>
      <c r="C82" s="65"/>
      <c r="D82" s="65"/>
      <c r="E82" s="66"/>
      <c r="F82" s="66"/>
      <c r="G82" s="179"/>
      <c r="H82" s="65"/>
      <c r="I82" s="65"/>
      <c r="J82" s="67"/>
      <c r="K82" s="65"/>
      <c r="L82" s="65"/>
      <c r="M82" s="68"/>
      <c r="N82" s="69"/>
      <c r="O82" s="69"/>
      <c r="P82" s="69"/>
      <c r="Q82" s="69"/>
      <c r="R82" s="70"/>
      <c r="S82" s="69"/>
      <c r="T82" s="69"/>
      <c r="U82" s="71"/>
      <c r="V82" s="69"/>
      <c r="W82" s="69"/>
    </row>
    <row r="83" spans="2:23" s="63" customFormat="1" x14ac:dyDescent="0.15">
      <c r="B83" s="65"/>
      <c r="C83" s="65"/>
      <c r="D83" s="65"/>
      <c r="E83" s="66"/>
      <c r="F83" s="66"/>
      <c r="G83" s="179"/>
      <c r="H83" s="65"/>
      <c r="I83" s="65"/>
      <c r="J83" s="67"/>
      <c r="K83" s="65"/>
      <c r="L83" s="72"/>
      <c r="M83" s="68"/>
      <c r="N83" s="69"/>
      <c r="O83" s="69"/>
      <c r="P83" s="69"/>
      <c r="Q83" s="69"/>
      <c r="R83" s="70"/>
      <c r="S83" s="69"/>
      <c r="T83" s="69"/>
      <c r="U83" s="71"/>
      <c r="V83" s="69"/>
      <c r="W83" s="69"/>
    </row>
    <row r="84" spans="2:23" s="63" customFormat="1" x14ac:dyDescent="0.15">
      <c r="B84" s="65"/>
      <c r="C84" s="65"/>
      <c r="D84" s="65"/>
      <c r="E84" s="66"/>
      <c r="F84" s="66"/>
      <c r="G84" s="179"/>
      <c r="H84" s="65"/>
      <c r="I84" s="65"/>
      <c r="J84" s="67"/>
      <c r="K84" s="65"/>
      <c r="L84" s="65"/>
      <c r="M84" s="68"/>
      <c r="N84" s="69"/>
      <c r="O84" s="69"/>
      <c r="P84" s="69"/>
      <c r="Q84" s="69"/>
      <c r="R84" s="70"/>
      <c r="S84" s="71"/>
      <c r="T84" s="71"/>
      <c r="U84" s="71"/>
      <c r="V84" s="69"/>
      <c r="W84" s="69"/>
    </row>
    <row r="85" spans="2:23" s="63" customFormat="1" x14ac:dyDescent="0.15">
      <c r="B85" s="65"/>
      <c r="C85" s="65"/>
      <c r="D85" s="65"/>
      <c r="E85" s="66"/>
      <c r="F85" s="66"/>
      <c r="G85" s="179"/>
      <c r="H85" s="65"/>
      <c r="I85" s="65"/>
      <c r="J85" s="67"/>
      <c r="K85" s="65"/>
      <c r="L85" s="65"/>
      <c r="M85" s="68"/>
      <c r="N85" s="69"/>
      <c r="O85" s="69"/>
      <c r="P85" s="70"/>
      <c r="Q85" s="69"/>
      <c r="R85" s="70"/>
      <c r="S85" s="71"/>
      <c r="T85" s="71"/>
      <c r="U85" s="71"/>
      <c r="V85" s="69"/>
      <c r="W85" s="69"/>
    </row>
    <row r="86" spans="2:23" s="63" customFormat="1" x14ac:dyDescent="0.15">
      <c r="B86" s="65"/>
      <c r="C86" s="65"/>
      <c r="D86" s="65"/>
      <c r="E86" s="66"/>
      <c r="F86" s="66"/>
      <c r="G86" s="179"/>
      <c r="H86" s="65"/>
      <c r="I86" s="65"/>
      <c r="J86" s="67"/>
      <c r="K86" s="65"/>
      <c r="L86" s="65"/>
      <c r="M86" s="68"/>
      <c r="N86" s="69"/>
      <c r="O86" s="69"/>
      <c r="P86" s="69"/>
      <c r="Q86" s="69"/>
      <c r="R86" s="70"/>
      <c r="S86" s="71"/>
      <c r="T86" s="71"/>
      <c r="U86" s="71"/>
      <c r="V86" s="69"/>
      <c r="W86" s="69"/>
    </row>
    <row r="87" spans="2:23" s="63" customFormat="1" x14ac:dyDescent="0.15">
      <c r="B87" s="65"/>
      <c r="C87" s="65"/>
      <c r="D87" s="65"/>
      <c r="E87" s="66"/>
      <c r="F87" s="66"/>
      <c r="G87" s="179"/>
      <c r="H87" s="65"/>
      <c r="I87" s="65"/>
      <c r="J87" s="67"/>
      <c r="K87" s="65"/>
      <c r="L87" s="65"/>
      <c r="M87" s="68"/>
      <c r="N87" s="69"/>
      <c r="O87" s="69"/>
      <c r="P87" s="69"/>
      <c r="Q87" s="69"/>
      <c r="R87" s="70"/>
      <c r="S87" s="71"/>
      <c r="T87" s="71"/>
      <c r="U87" s="71"/>
      <c r="V87" s="69"/>
      <c r="W87" s="69"/>
    </row>
    <row r="88" spans="2:23" s="63" customFormat="1" x14ac:dyDescent="0.15">
      <c r="B88" s="65"/>
      <c r="C88" s="65"/>
      <c r="D88" s="65"/>
      <c r="E88" s="66"/>
      <c r="F88" s="66"/>
      <c r="G88" s="179"/>
      <c r="H88" s="65"/>
      <c r="I88" s="65"/>
      <c r="J88" s="67"/>
      <c r="K88" s="65"/>
      <c r="L88" s="72"/>
      <c r="M88" s="68"/>
      <c r="N88" s="69"/>
      <c r="O88" s="69"/>
      <c r="P88" s="69"/>
      <c r="Q88" s="69"/>
      <c r="R88" s="70"/>
      <c r="S88" s="71"/>
      <c r="T88" s="71"/>
      <c r="U88" s="71"/>
      <c r="V88" s="69"/>
      <c r="W88" s="69"/>
    </row>
    <row r="89" spans="2:23" s="63" customFormat="1" x14ac:dyDescent="0.15">
      <c r="B89" s="65"/>
      <c r="C89" s="65"/>
      <c r="D89" s="65"/>
      <c r="E89" s="66"/>
      <c r="F89" s="66"/>
      <c r="G89" s="179"/>
      <c r="H89" s="65"/>
      <c r="I89" s="65"/>
      <c r="J89" s="67"/>
      <c r="K89" s="65"/>
      <c r="L89" s="65"/>
      <c r="M89" s="68"/>
      <c r="N89" s="69"/>
      <c r="O89" s="69"/>
      <c r="P89" s="69"/>
      <c r="Q89" s="69"/>
      <c r="R89" s="70"/>
      <c r="S89" s="71"/>
      <c r="T89" s="71"/>
      <c r="U89" s="71"/>
      <c r="V89" s="69"/>
      <c r="W89" s="69"/>
    </row>
    <row r="90" spans="2:23" s="63" customFormat="1" x14ac:dyDescent="0.15">
      <c r="B90" s="65"/>
      <c r="C90" s="65"/>
      <c r="D90" s="65"/>
      <c r="E90" s="66"/>
      <c r="F90" s="66"/>
      <c r="G90" s="179"/>
      <c r="H90" s="65"/>
      <c r="I90" s="65"/>
      <c r="J90" s="67"/>
      <c r="K90" s="65"/>
      <c r="L90" s="65"/>
      <c r="M90" s="68"/>
      <c r="N90" s="69"/>
      <c r="O90" s="69"/>
      <c r="P90" s="69"/>
      <c r="Q90" s="69"/>
      <c r="R90" s="70"/>
      <c r="S90" s="71"/>
      <c r="T90" s="71"/>
      <c r="U90" s="71"/>
      <c r="V90" s="69"/>
      <c r="W90" s="69"/>
    </row>
    <row r="91" spans="2:23" s="63" customFormat="1" x14ac:dyDescent="0.15">
      <c r="B91" s="65"/>
      <c r="C91" s="65"/>
      <c r="D91" s="65"/>
      <c r="E91" s="66"/>
      <c r="F91" s="66"/>
      <c r="G91" s="179"/>
      <c r="H91" s="65"/>
      <c r="I91" s="65"/>
      <c r="J91" s="67"/>
      <c r="K91" s="65"/>
      <c r="L91" s="65"/>
      <c r="M91" s="68"/>
      <c r="N91" s="69"/>
      <c r="O91" s="69"/>
      <c r="P91" s="69"/>
      <c r="Q91" s="70"/>
      <c r="R91" s="70"/>
      <c r="S91" s="71"/>
      <c r="T91" s="71"/>
      <c r="U91" s="71"/>
      <c r="V91" s="69"/>
      <c r="W91" s="69"/>
    </row>
    <row r="92" spans="2:23" s="63" customFormat="1" x14ac:dyDescent="0.15">
      <c r="B92" s="65"/>
      <c r="C92" s="65"/>
      <c r="D92" s="65"/>
      <c r="E92" s="66"/>
      <c r="F92" s="66"/>
      <c r="G92" s="179"/>
      <c r="H92" s="65"/>
      <c r="I92" s="65"/>
      <c r="J92" s="67"/>
      <c r="K92" s="65"/>
      <c r="L92" s="65"/>
      <c r="M92" s="68"/>
      <c r="N92" s="69"/>
      <c r="O92" s="69"/>
      <c r="P92" s="69"/>
      <c r="Q92" s="69"/>
      <c r="R92" s="70"/>
      <c r="S92" s="71"/>
      <c r="T92" s="71"/>
      <c r="U92" s="71"/>
      <c r="V92" s="69"/>
      <c r="W92" s="69"/>
    </row>
    <row r="93" spans="2:23" s="63" customFormat="1" x14ac:dyDescent="0.15">
      <c r="B93" s="65"/>
      <c r="C93" s="65"/>
      <c r="D93" s="65"/>
      <c r="E93" s="66"/>
      <c r="F93" s="66"/>
      <c r="G93" s="179"/>
      <c r="H93" s="65"/>
      <c r="I93" s="65"/>
      <c r="J93" s="67"/>
      <c r="K93" s="65"/>
      <c r="L93" s="65"/>
      <c r="M93" s="68"/>
      <c r="N93" s="69"/>
      <c r="O93" s="69"/>
      <c r="P93" s="69"/>
      <c r="Q93" s="69"/>
      <c r="R93" s="70"/>
      <c r="S93" s="69"/>
      <c r="T93" s="69"/>
      <c r="U93" s="71"/>
      <c r="V93" s="69"/>
      <c r="W93" s="69"/>
    </row>
    <row r="94" spans="2:23" s="63" customFormat="1" x14ac:dyDescent="0.15">
      <c r="B94" s="65"/>
      <c r="C94" s="65"/>
      <c r="D94" s="65"/>
      <c r="E94" s="66"/>
      <c r="F94" s="66"/>
      <c r="G94" s="179"/>
      <c r="H94" s="65"/>
      <c r="I94" s="65"/>
      <c r="J94" s="67"/>
      <c r="K94" s="65"/>
      <c r="L94" s="72"/>
      <c r="M94" s="68"/>
      <c r="N94" s="69"/>
      <c r="O94" s="69"/>
      <c r="P94" s="69"/>
      <c r="Q94" s="69"/>
      <c r="R94" s="70"/>
      <c r="S94" s="69"/>
      <c r="T94" s="69"/>
      <c r="U94" s="71"/>
      <c r="V94" s="69"/>
      <c r="W94" s="69"/>
    </row>
    <row r="95" spans="2:23" s="63" customFormat="1" x14ac:dyDescent="0.15">
      <c r="B95" s="65"/>
      <c r="C95" s="65"/>
      <c r="D95" s="65"/>
      <c r="E95" s="66"/>
      <c r="F95" s="66"/>
      <c r="G95" s="179"/>
      <c r="H95" s="65"/>
      <c r="I95" s="65"/>
      <c r="J95" s="67"/>
      <c r="K95" s="65"/>
      <c r="L95" s="65"/>
      <c r="M95" s="68"/>
      <c r="N95" s="69"/>
      <c r="O95" s="69"/>
      <c r="P95" s="69"/>
      <c r="Q95" s="69"/>
      <c r="R95" s="70"/>
      <c r="S95" s="69"/>
      <c r="T95" s="69"/>
      <c r="U95" s="71"/>
      <c r="V95" s="69"/>
      <c r="W95" s="69"/>
    </row>
    <row r="96" spans="2:23" s="63" customFormat="1" x14ac:dyDescent="0.15">
      <c r="B96" s="65"/>
      <c r="C96" s="65"/>
      <c r="D96" s="65"/>
      <c r="E96" s="66"/>
      <c r="F96" s="66"/>
      <c r="G96" s="179"/>
      <c r="H96" s="65"/>
      <c r="I96" s="65"/>
      <c r="J96" s="67"/>
      <c r="K96" s="65"/>
      <c r="L96" s="65"/>
      <c r="M96" s="68"/>
      <c r="N96" s="69"/>
      <c r="O96" s="69"/>
      <c r="P96" s="69"/>
      <c r="Q96" s="69"/>
      <c r="R96" s="70"/>
      <c r="S96" s="69"/>
      <c r="T96" s="69"/>
      <c r="U96" s="71"/>
      <c r="V96" s="69"/>
      <c r="W96" s="69"/>
    </row>
    <row r="97" spans="2:23" s="63" customFormat="1" x14ac:dyDescent="0.15">
      <c r="B97" s="65"/>
      <c r="C97" s="65"/>
      <c r="D97" s="65"/>
      <c r="E97" s="66"/>
      <c r="F97" s="66"/>
      <c r="G97" s="179"/>
      <c r="H97" s="65"/>
      <c r="I97" s="65"/>
      <c r="J97" s="67"/>
      <c r="K97" s="65"/>
      <c r="L97" s="65"/>
      <c r="M97" s="68"/>
      <c r="N97" s="69"/>
      <c r="O97" s="69"/>
      <c r="P97" s="69"/>
      <c r="Q97" s="69"/>
      <c r="R97" s="70"/>
      <c r="S97" s="69"/>
      <c r="T97" s="69"/>
      <c r="U97" s="71"/>
      <c r="V97" s="69"/>
      <c r="W97" s="69"/>
    </row>
    <row r="98" spans="2:23" s="63" customFormat="1" x14ac:dyDescent="0.15">
      <c r="B98" s="65"/>
      <c r="C98" s="65"/>
      <c r="D98" s="65"/>
      <c r="E98" s="66"/>
      <c r="F98" s="66"/>
      <c r="G98" s="179"/>
      <c r="H98" s="65"/>
      <c r="I98" s="65"/>
      <c r="J98" s="67"/>
      <c r="K98" s="65"/>
      <c r="L98" s="65"/>
      <c r="M98" s="68"/>
      <c r="N98" s="69"/>
      <c r="O98" s="69"/>
      <c r="P98" s="69"/>
      <c r="Q98" s="69"/>
      <c r="R98" s="70"/>
      <c r="S98" s="69"/>
      <c r="T98" s="69"/>
      <c r="U98" s="71"/>
      <c r="V98" s="69"/>
      <c r="W98" s="69"/>
    </row>
    <row r="99" spans="2:23" s="63" customFormat="1" x14ac:dyDescent="0.15">
      <c r="B99" s="65"/>
      <c r="C99" s="65"/>
      <c r="D99" s="65"/>
      <c r="E99" s="66"/>
      <c r="F99" s="66"/>
      <c r="G99" s="179"/>
      <c r="H99" s="65"/>
      <c r="I99" s="65"/>
      <c r="J99" s="67"/>
      <c r="K99" s="65"/>
      <c r="L99" s="65"/>
      <c r="M99" s="68"/>
      <c r="N99" s="69"/>
      <c r="O99" s="69"/>
      <c r="P99" s="69"/>
      <c r="Q99" s="69"/>
      <c r="R99" s="70"/>
      <c r="S99" s="69"/>
      <c r="T99" s="69"/>
      <c r="U99" s="71"/>
      <c r="V99" s="69"/>
      <c r="W99" s="69"/>
    </row>
    <row r="100" spans="2:23" s="63" customFormat="1" x14ac:dyDescent="0.15">
      <c r="B100" s="65"/>
      <c r="C100" s="65"/>
      <c r="D100" s="65"/>
      <c r="E100" s="66"/>
      <c r="F100" s="66"/>
      <c r="G100" s="179"/>
      <c r="H100" s="65"/>
      <c r="I100" s="65"/>
      <c r="J100" s="67"/>
      <c r="K100" s="65"/>
      <c r="L100" s="65"/>
      <c r="M100" s="68"/>
      <c r="N100" s="69"/>
      <c r="O100" s="69"/>
      <c r="P100" s="69"/>
      <c r="Q100" s="69"/>
      <c r="R100" s="70"/>
      <c r="S100" s="69"/>
      <c r="T100" s="69"/>
      <c r="U100" s="71"/>
      <c r="V100" s="69"/>
      <c r="W100" s="69"/>
    </row>
    <row r="101" spans="2:23" s="63" customFormat="1" x14ac:dyDescent="0.15">
      <c r="B101" s="65"/>
      <c r="C101" s="65"/>
      <c r="D101" s="65"/>
      <c r="E101" s="66"/>
      <c r="F101" s="66"/>
      <c r="G101" s="179"/>
      <c r="H101" s="65"/>
      <c r="I101" s="65"/>
      <c r="J101" s="67"/>
      <c r="K101" s="65"/>
      <c r="L101" s="65"/>
      <c r="M101" s="68"/>
      <c r="N101" s="69"/>
      <c r="O101" s="69"/>
      <c r="P101" s="69"/>
      <c r="Q101" s="69"/>
      <c r="R101" s="70"/>
      <c r="S101" s="69"/>
      <c r="T101" s="69"/>
      <c r="U101" s="71"/>
      <c r="V101" s="69"/>
      <c r="W101" s="69"/>
    </row>
    <row r="102" spans="2:23" s="63" customFormat="1" x14ac:dyDescent="0.15">
      <c r="B102" s="65"/>
      <c r="C102" s="65"/>
      <c r="D102" s="65"/>
      <c r="E102" s="66"/>
      <c r="F102" s="66"/>
      <c r="G102" s="179"/>
      <c r="H102" s="65"/>
      <c r="I102" s="65"/>
      <c r="J102" s="67"/>
      <c r="K102" s="65"/>
      <c r="L102" s="65"/>
      <c r="M102" s="68"/>
      <c r="N102" s="69"/>
      <c r="O102" s="69"/>
      <c r="P102" s="69"/>
      <c r="Q102" s="69"/>
      <c r="R102" s="70"/>
      <c r="S102" s="69"/>
      <c r="T102" s="69"/>
      <c r="U102" s="71"/>
      <c r="V102" s="69"/>
      <c r="W102" s="69"/>
    </row>
    <row r="103" spans="2:23" s="63" customFormat="1" x14ac:dyDescent="0.15">
      <c r="B103" s="65"/>
      <c r="C103" s="65"/>
      <c r="D103" s="65"/>
      <c r="E103" s="66"/>
      <c r="F103" s="66"/>
      <c r="G103" s="179"/>
      <c r="H103" s="65"/>
      <c r="I103" s="65"/>
      <c r="J103" s="67"/>
      <c r="K103" s="65"/>
      <c r="L103" s="65"/>
      <c r="M103" s="68"/>
      <c r="N103" s="69"/>
      <c r="O103" s="69"/>
      <c r="P103" s="69"/>
      <c r="Q103" s="69"/>
      <c r="R103" s="70"/>
      <c r="S103" s="69"/>
      <c r="T103" s="69"/>
      <c r="U103" s="71"/>
      <c r="V103" s="69"/>
      <c r="W103" s="69"/>
    </row>
    <row r="104" spans="2:23" s="63" customFormat="1" x14ac:dyDescent="0.15">
      <c r="B104" s="65"/>
      <c r="C104" s="65"/>
      <c r="D104" s="65"/>
      <c r="E104" s="66"/>
      <c r="F104" s="66"/>
      <c r="G104" s="179"/>
      <c r="H104" s="65"/>
      <c r="I104" s="65"/>
      <c r="J104" s="67"/>
      <c r="K104" s="65"/>
      <c r="L104" s="65"/>
      <c r="M104" s="68"/>
      <c r="N104" s="69"/>
      <c r="O104" s="69"/>
      <c r="P104" s="69"/>
      <c r="Q104" s="69"/>
      <c r="R104" s="70"/>
      <c r="S104" s="69"/>
      <c r="T104" s="69"/>
      <c r="U104" s="71"/>
      <c r="V104" s="69"/>
      <c r="W104" s="69"/>
    </row>
    <row r="105" spans="2:23" s="63" customFormat="1" x14ac:dyDescent="0.15">
      <c r="B105" s="65"/>
      <c r="C105" s="65"/>
      <c r="D105" s="65"/>
      <c r="E105" s="66"/>
      <c r="F105" s="66"/>
      <c r="G105" s="179"/>
      <c r="H105" s="65"/>
      <c r="I105" s="65"/>
      <c r="J105" s="67"/>
      <c r="K105" s="65"/>
      <c r="L105" s="65"/>
      <c r="M105" s="68"/>
      <c r="N105" s="69"/>
      <c r="O105" s="69"/>
      <c r="P105" s="69"/>
      <c r="Q105" s="69"/>
      <c r="R105" s="70"/>
      <c r="S105" s="69"/>
      <c r="T105" s="69"/>
      <c r="U105" s="71"/>
      <c r="V105" s="69"/>
      <c r="W105" s="69"/>
    </row>
    <row r="106" spans="2:23" s="63" customFormat="1" x14ac:dyDescent="0.15">
      <c r="B106" s="65"/>
      <c r="C106" s="65"/>
      <c r="D106" s="65"/>
      <c r="E106" s="66"/>
      <c r="F106" s="66"/>
      <c r="G106" s="179"/>
      <c r="H106" s="65"/>
      <c r="I106" s="65"/>
      <c r="J106" s="67"/>
      <c r="K106" s="65"/>
      <c r="L106" s="65"/>
      <c r="M106" s="68"/>
      <c r="N106" s="69"/>
      <c r="O106" s="69"/>
      <c r="P106" s="69"/>
      <c r="Q106" s="69"/>
      <c r="R106" s="70"/>
      <c r="S106" s="69"/>
      <c r="T106" s="69"/>
      <c r="U106" s="71"/>
      <c r="V106" s="69"/>
      <c r="W106" s="69"/>
    </row>
    <row r="107" spans="2:23" s="63" customFormat="1" x14ac:dyDescent="0.15">
      <c r="B107" s="65"/>
      <c r="C107" s="65"/>
      <c r="D107" s="65"/>
      <c r="E107" s="66"/>
      <c r="F107" s="66"/>
      <c r="G107" s="179"/>
      <c r="H107" s="65"/>
      <c r="I107" s="65"/>
      <c r="J107" s="67"/>
      <c r="K107" s="65"/>
      <c r="L107" s="65"/>
      <c r="M107" s="68"/>
      <c r="N107" s="69"/>
      <c r="O107" s="69"/>
      <c r="P107" s="69"/>
      <c r="Q107" s="69"/>
      <c r="R107" s="70"/>
      <c r="S107" s="71"/>
      <c r="T107" s="69"/>
      <c r="U107" s="71"/>
      <c r="V107" s="69"/>
      <c r="W107" s="69"/>
    </row>
    <row r="108" spans="2:23" s="63" customFormat="1" x14ac:dyDescent="0.15">
      <c r="B108" s="65"/>
      <c r="C108" s="65"/>
      <c r="D108" s="65"/>
      <c r="E108" s="66"/>
      <c r="F108" s="66"/>
      <c r="G108" s="179"/>
      <c r="H108" s="65"/>
      <c r="I108" s="65"/>
      <c r="J108" s="67"/>
      <c r="K108" s="65"/>
      <c r="L108" s="65"/>
      <c r="M108" s="68"/>
      <c r="N108" s="69"/>
      <c r="O108" s="69"/>
      <c r="P108" s="69"/>
      <c r="Q108" s="69"/>
      <c r="R108" s="70"/>
      <c r="S108" s="69"/>
      <c r="T108" s="69"/>
      <c r="U108" s="69"/>
      <c r="V108" s="69"/>
      <c r="W108" s="69"/>
    </row>
    <row r="109" spans="2:23" s="63" customFormat="1" x14ac:dyDescent="0.15">
      <c r="B109" s="65"/>
      <c r="C109" s="65"/>
      <c r="D109" s="65"/>
      <c r="E109" s="66"/>
      <c r="F109" s="66"/>
      <c r="G109" s="179"/>
      <c r="H109" s="65"/>
      <c r="I109" s="65"/>
      <c r="J109" s="67"/>
      <c r="K109" s="65"/>
      <c r="L109" s="65"/>
      <c r="M109" s="68"/>
      <c r="N109" s="69"/>
      <c r="O109" s="69"/>
      <c r="P109" s="69"/>
      <c r="Q109" s="69"/>
      <c r="R109" s="70"/>
      <c r="S109" s="69"/>
      <c r="T109" s="69"/>
      <c r="U109" s="69"/>
      <c r="V109" s="69"/>
      <c r="W109" s="69"/>
    </row>
    <row r="110" spans="2:23" s="63" customFormat="1" x14ac:dyDescent="0.15">
      <c r="B110" s="65"/>
      <c r="C110" s="65"/>
      <c r="D110" s="65"/>
      <c r="E110" s="66"/>
      <c r="F110" s="66"/>
      <c r="G110" s="179"/>
      <c r="H110" s="65"/>
      <c r="I110" s="65"/>
      <c r="J110" s="67"/>
      <c r="K110" s="65"/>
      <c r="L110" s="65"/>
      <c r="M110" s="68"/>
      <c r="N110" s="69"/>
      <c r="O110" s="69"/>
      <c r="P110" s="69"/>
      <c r="Q110" s="69"/>
      <c r="R110" s="70"/>
      <c r="S110" s="69"/>
      <c r="T110" s="69"/>
      <c r="U110" s="69"/>
      <c r="V110" s="69"/>
      <c r="W110" s="69"/>
    </row>
    <row r="111" spans="2:23" s="63" customFormat="1" x14ac:dyDescent="0.15">
      <c r="B111" s="65"/>
      <c r="C111" s="65"/>
      <c r="D111" s="65"/>
      <c r="E111" s="66"/>
      <c r="F111" s="66"/>
      <c r="G111" s="179"/>
      <c r="H111" s="65"/>
      <c r="I111" s="65"/>
      <c r="J111" s="67"/>
      <c r="K111" s="65"/>
      <c r="L111" s="65"/>
      <c r="M111" s="68"/>
      <c r="N111" s="69"/>
      <c r="O111" s="69"/>
      <c r="P111" s="69"/>
      <c r="Q111" s="69"/>
      <c r="R111" s="70"/>
      <c r="S111" s="71"/>
      <c r="T111" s="69"/>
      <c r="U111" s="71"/>
      <c r="V111" s="69"/>
      <c r="W111" s="69"/>
    </row>
    <row r="112" spans="2:23" s="63" customFormat="1" x14ac:dyDescent="0.15">
      <c r="B112" s="65"/>
      <c r="C112" s="65"/>
      <c r="D112" s="65"/>
      <c r="E112" s="66"/>
      <c r="F112" s="66"/>
      <c r="G112" s="179"/>
      <c r="H112" s="65"/>
      <c r="I112" s="65"/>
      <c r="J112" s="67"/>
      <c r="K112" s="65"/>
      <c r="L112" s="65"/>
      <c r="M112" s="68"/>
      <c r="N112" s="69"/>
      <c r="O112" s="69"/>
      <c r="P112" s="69"/>
      <c r="Q112" s="69"/>
      <c r="R112" s="70"/>
      <c r="S112" s="69"/>
      <c r="T112" s="69"/>
      <c r="U112" s="69"/>
      <c r="V112" s="69"/>
      <c r="W112" s="69"/>
    </row>
    <row r="113" spans="2:23" s="63" customFormat="1" x14ac:dyDescent="0.15">
      <c r="B113" s="65"/>
      <c r="C113" s="65"/>
      <c r="D113" s="65"/>
      <c r="E113" s="66"/>
      <c r="F113" s="66"/>
      <c r="G113" s="179"/>
      <c r="H113" s="65"/>
      <c r="I113" s="65"/>
      <c r="J113" s="67"/>
      <c r="K113" s="65"/>
      <c r="L113" s="65"/>
      <c r="M113" s="68"/>
      <c r="N113" s="69"/>
      <c r="O113" s="69"/>
      <c r="P113" s="69"/>
      <c r="Q113" s="69"/>
      <c r="R113" s="70"/>
      <c r="S113" s="69"/>
      <c r="T113" s="69"/>
      <c r="U113" s="69"/>
      <c r="V113" s="69"/>
      <c r="W113" s="69"/>
    </row>
    <row r="114" spans="2:23" s="63" customFormat="1" x14ac:dyDescent="0.15">
      <c r="G114" s="175"/>
      <c r="H114" s="62"/>
      <c r="J114" s="64"/>
      <c r="K114" s="62"/>
    </row>
    <row r="115" spans="2:23" s="63" customFormat="1" x14ac:dyDescent="0.15">
      <c r="G115" s="175"/>
      <c r="H115" s="62"/>
      <c r="J115" s="64"/>
      <c r="K115" s="62"/>
    </row>
    <row r="116" spans="2:23" s="63" customFormat="1" x14ac:dyDescent="0.15">
      <c r="G116" s="175"/>
      <c r="H116" s="62"/>
      <c r="J116" s="64"/>
      <c r="K116" s="62"/>
    </row>
    <row r="117" spans="2:23" s="63" customFormat="1" x14ac:dyDescent="0.15">
      <c r="G117" s="175"/>
      <c r="H117" s="62"/>
      <c r="J117" s="64"/>
      <c r="K117" s="62"/>
    </row>
    <row r="118" spans="2:23" s="63" customFormat="1" x14ac:dyDescent="0.15">
      <c r="G118" s="175"/>
      <c r="H118" s="62"/>
      <c r="J118" s="64"/>
      <c r="K118" s="62"/>
    </row>
    <row r="119" spans="2:23" s="63" customFormat="1" x14ac:dyDescent="0.15">
      <c r="G119" s="175"/>
      <c r="H119" s="62"/>
      <c r="J119" s="64"/>
      <c r="K119" s="62"/>
    </row>
    <row r="120" spans="2:23" s="63" customFormat="1" x14ac:dyDescent="0.15">
      <c r="G120" s="175"/>
      <c r="H120" s="62"/>
      <c r="J120" s="64"/>
      <c r="K120" s="62"/>
    </row>
    <row r="121" spans="2:23" s="63" customFormat="1" x14ac:dyDescent="0.15">
      <c r="G121" s="175"/>
      <c r="H121" s="62"/>
      <c r="J121" s="64"/>
      <c r="K121" s="62"/>
    </row>
    <row r="122" spans="2:23" s="63" customFormat="1" x14ac:dyDescent="0.15">
      <c r="G122" s="175"/>
      <c r="H122" s="62"/>
      <c r="J122" s="64"/>
      <c r="K122" s="62"/>
    </row>
    <row r="123" spans="2:23" s="63" customFormat="1" x14ac:dyDescent="0.15">
      <c r="G123" s="175"/>
      <c r="H123" s="62"/>
      <c r="J123" s="64"/>
      <c r="K123" s="62"/>
    </row>
    <row r="124" spans="2:23" s="63" customFormat="1" x14ac:dyDescent="0.15">
      <c r="G124" s="175"/>
      <c r="H124" s="62"/>
      <c r="J124" s="64"/>
      <c r="K124" s="62"/>
    </row>
    <row r="125" spans="2:23" s="63" customFormat="1" x14ac:dyDescent="0.15">
      <c r="G125" s="175"/>
      <c r="H125" s="62"/>
      <c r="J125" s="64"/>
      <c r="K125" s="62"/>
    </row>
  </sheetData>
  <sheetProtection algorithmName="SHA-512" hashValue="U6WRW6m/PEjIDGhrMP4XweZPumLzplZRek2fHtoyA56TcXhgNoLO7GYV/zqHVhqr69U8MiyyuZZrR4dBgLarww==" saltValue="Dx95dnmxJ9K9PXHb6pRyUw==" spinCount="100000" sheet="1" objects="1" scenarios="1"/>
  <pageMargins left="0.7" right="0.7" top="0.75" bottom="0.75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A2F3-71D8-E84E-B465-9B8798AC0C89}">
  <dimension ref="A1:E22"/>
  <sheetViews>
    <sheetView zoomScale="120" zoomScaleNormal="120" workbookViewId="0">
      <selection activeCell="B39" sqref="B39"/>
    </sheetView>
  </sheetViews>
  <sheetFormatPr baseColWidth="10" defaultColWidth="11.5" defaultRowHeight="15" x14ac:dyDescent="0.2"/>
  <cols>
    <col min="2" max="2" width="16.33203125" customWidth="1"/>
    <col min="3" max="3" width="1.83203125" customWidth="1"/>
  </cols>
  <sheetData>
    <row r="1" spans="1:5" x14ac:dyDescent="0.2">
      <c r="A1" s="34" t="s">
        <v>102</v>
      </c>
    </row>
    <row r="3" spans="1:5" x14ac:dyDescent="0.2">
      <c r="A3" s="106" t="s">
        <v>119</v>
      </c>
      <c r="B3" s="106" t="s">
        <v>353</v>
      </c>
      <c r="E3" s="224">
        <f>'Int Audit'!D181</f>
        <v>17436.990000000002</v>
      </c>
    </row>
    <row r="4" spans="1:5" x14ac:dyDescent="0.2">
      <c r="D4" s="224"/>
      <c r="E4" s="224"/>
    </row>
    <row r="5" spans="1:5" x14ac:dyDescent="0.2">
      <c r="B5" s="106" t="s">
        <v>354</v>
      </c>
      <c r="D5" s="224"/>
      <c r="E5" s="224"/>
    </row>
    <row r="6" spans="1:5" x14ac:dyDescent="0.2">
      <c r="B6" s="35" t="s">
        <v>384</v>
      </c>
      <c r="D6" s="225">
        <v>-132.88999999999999</v>
      </c>
      <c r="E6" s="224"/>
    </row>
    <row r="7" spans="1:5" x14ac:dyDescent="0.2">
      <c r="B7" s="35" t="s">
        <v>401</v>
      </c>
      <c r="D7" s="225">
        <v>-6688.45</v>
      </c>
      <c r="E7" s="224">
        <f>SUM(D6:D7)</f>
        <v>-6821.34</v>
      </c>
    </row>
    <row r="8" spans="1:5" x14ac:dyDescent="0.2">
      <c r="D8" s="224"/>
      <c r="E8" s="224"/>
    </row>
    <row r="9" spans="1:5" x14ac:dyDescent="0.2">
      <c r="B9" s="106" t="s">
        <v>151</v>
      </c>
      <c r="D9" s="224"/>
      <c r="E9" s="224"/>
    </row>
    <row r="10" spans="1:5" x14ac:dyDescent="0.2">
      <c r="B10" t="s">
        <v>115</v>
      </c>
      <c r="D10" s="226">
        <v>479.45</v>
      </c>
      <c r="E10" s="224"/>
    </row>
    <row r="11" spans="1:5" x14ac:dyDescent="0.2">
      <c r="B11" t="s">
        <v>378</v>
      </c>
      <c r="D11" s="225">
        <v>7158.83</v>
      </c>
      <c r="E11" s="224"/>
    </row>
    <row r="12" spans="1:5" x14ac:dyDescent="0.2">
      <c r="B12" t="s">
        <v>377</v>
      </c>
      <c r="D12" s="225">
        <v>8.01</v>
      </c>
      <c r="E12" s="224"/>
    </row>
    <row r="13" spans="1:5" x14ac:dyDescent="0.2">
      <c r="B13" t="s">
        <v>377</v>
      </c>
      <c r="D13" s="225">
        <v>59</v>
      </c>
      <c r="E13" s="224"/>
    </row>
    <row r="14" spans="1:5" x14ac:dyDescent="0.2">
      <c r="B14" t="s">
        <v>379</v>
      </c>
      <c r="D14" s="225">
        <v>27.94</v>
      </c>
      <c r="E14" s="224"/>
    </row>
    <row r="15" spans="1:5" x14ac:dyDescent="0.2">
      <c r="B15" t="s">
        <v>387</v>
      </c>
      <c r="D15" s="225">
        <v>50</v>
      </c>
      <c r="E15" s="224"/>
    </row>
    <row r="16" spans="1:5" x14ac:dyDescent="0.2">
      <c r="B16" t="s">
        <v>139</v>
      </c>
      <c r="D16" s="225">
        <v>645</v>
      </c>
      <c r="E16" s="224">
        <f>SUM(D10:D16)</f>
        <v>8428.23</v>
      </c>
    </row>
    <row r="17" spans="1:5" x14ac:dyDescent="0.2">
      <c r="D17" s="184"/>
    </row>
    <row r="18" spans="1:5" ht="16" thickBot="1" x14ac:dyDescent="0.25">
      <c r="E18" s="185">
        <f>E3+E7+E16</f>
        <v>19043.88</v>
      </c>
    </row>
    <row r="20" spans="1:5" ht="16" thickBot="1" x14ac:dyDescent="0.25">
      <c r="A20" s="106" t="s">
        <v>121</v>
      </c>
      <c r="B20" t="s">
        <v>355</v>
      </c>
      <c r="E20" s="185">
        <v>19043.88</v>
      </c>
    </row>
    <row r="22" spans="1:5" x14ac:dyDescent="0.2">
      <c r="D22" s="186" t="s">
        <v>356</v>
      </c>
      <c r="E22" s="184">
        <f>E20-E18</f>
        <v>0</v>
      </c>
    </row>
  </sheetData>
  <sheetProtection algorithmName="SHA-512" hashValue="rAks00lVOMgFV7avBQGaC1FsJqVOlTJ4GgJOoLDhT0321zXd6vqjrKdYzAsHWuImj8u9ARTlW9WAn1kCYClaqA==" saltValue="9w3gwHdGzPdnm11MDU3ZOQ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FAF6-B770-4160-89E5-064AA5F2AEE7}">
  <sheetPr>
    <tabColor rgb="FFC00000"/>
    <pageSetUpPr fitToPage="1"/>
  </sheetPr>
  <dimension ref="A1:F10"/>
  <sheetViews>
    <sheetView workbookViewId="0">
      <selection activeCell="B39" sqref="B39"/>
    </sheetView>
  </sheetViews>
  <sheetFormatPr baseColWidth="10" defaultColWidth="9.1640625" defaultRowHeight="14" x14ac:dyDescent="0.15"/>
  <cols>
    <col min="1" max="1" width="9.83203125" style="35" customWidth="1"/>
    <col min="2" max="2" width="32.83203125" style="35" bestFit="1" customWidth="1"/>
    <col min="3" max="3" width="12.33203125" style="35" customWidth="1"/>
    <col min="4" max="4" width="10.5" style="35" bestFit="1" customWidth="1"/>
    <col min="5" max="5" width="10.5" style="35" customWidth="1"/>
    <col min="6" max="6" width="38.1640625" style="56" customWidth="1"/>
    <col min="7" max="7" width="9.1640625" style="35"/>
    <col min="8" max="8" width="12.5" style="35" bestFit="1" customWidth="1"/>
    <col min="9" max="9" width="10.6640625" style="35" bestFit="1" customWidth="1"/>
    <col min="10" max="16384" width="9.1640625" style="35"/>
  </cols>
  <sheetData>
    <row r="1" spans="1:6" x14ac:dyDescent="0.15">
      <c r="A1" s="34" t="s">
        <v>102</v>
      </c>
      <c r="D1" s="36"/>
      <c r="E1" s="36"/>
      <c r="F1" s="35"/>
    </row>
    <row r="2" spans="1:6" x14ac:dyDescent="0.15">
      <c r="A2" s="34"/>
      <c r="D2" s="36"/>
      <c r="E2" s="36"/>
      <c r="F2" s="35"/>
    </row>
    <row r="3" spans="1:6" s="37" customFormat="1" x14ac:dyDescent="0.15">
      <c r="A3" s="37" t="s">
        <v>123</v>
      </c>
      <c r="B3" s="38" t="s">
        <v>124</v>
      </c>
      <c r="C3" s="37" t="s">
        <v>127</v>
      </c>
      <c r="F3" s="50"/>
    </row>
    <row r="5" spans="1:6" s="40" customFormat="1" x14ac:dyDescent="0.15">
      <c r="C5" s="41" t="s">
        <v>63</v>
      </c>
      <c r="D5" s="45" t="s">
        <v>128</v>
      </c>
      <c r="E5" s="51" t="s">
        <v>129</v>
      </c>
    </row>
    <row r="6" spans="1:6" x14ac:dyDescent="0.15">
      <c r="C6" s="52"/>
      <c r="D6" s="52"/>
      <c r="E6" s="36"/>
      <c r="F6" s="35"/>
    </row>
    <row r="7" spans="1:6" ht="30" x14ac:dyDescent="0.15">
      <c r="B7" s="53" t="s">
        <v>145</v>
      </c>
      <c r="C7" s="182">
        <f>419+600+135</f>
        <v>1154</v>
      </c>
      <c r="D7" s="182">
        <f>167+442</f>
        <v>609</v>
      </c>
      <c r="E7" s="182">
        <f>C7-D7</f>
        <v>545</v>
      </c>
      <c r="F7" s="181" t="s">
        <v>394</v>
      </c>
    </row>
    <row r="8" spans="1:6" x14ac:dyDescent="0.15">
      <c r="C8" s="56"/>
      <c r="D8" s="56"/>
      <c r="E8" s="56"/>
      <c r="F8" s="35"/>
    </row>
    <row r="9" spans="1:6" x14ac:dyDescent="0.15">
      <c r="C9" s="42">
        <f>SUM(C7:C7)</f>
        <v>1154</v>
      </c>
      <c r="D9" s="42">
        <f>SUM(D7:D7)</f>
        <v>609</v>
      </c>
      <c r="E9" s="43">
        <f>C9-D9</f>
        <v>545</v>
      </c>
      <c r="F9" s="35"/>
    </row>
    <row r="10" spans="1:6" x14ac:dyDescent="0.15">
      <c r="C10" s="80"/>
      <c r="D10" s="56"/>
      <c r="E10" s="56"/>
    </row>
  </sheetData>
  <sheetProtection algorithmName="SHA-512" hashValue="8VJ8kG5pRLYdyK74eCO0UI9eocAP8siECrD4nul8h2i1jdlvCYzGDCIv8/aSWllIUdQWGU33lvTlDw+1xNkm1Q==" saltValue="kfH2FE6+aGy0cx8cc81s/w==" spinCount="100000" sheet="1" objects="1" scenarios="1"/>
  <pageMargins left="0.7" right="0.7" top="0.75" bottom="0.75" header="0.3" footer="0.3"/>
  <pageSetup paperSize="9" scale="76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2022-43C6-454F-818D-E070011EB936}">
  <sheetPr>
    <pageSetUpPr fitToPage="1"/>
  </sheetPr>
  <dimension ref="A1:F17"/>
  <sheetViews>
    <sheetView zoomScale="120" zoomScaleNormal="120" workbookViewId="0">
      <selection activeCell="B39" sqref="B39"/>
    </sheetView>
  </sheetViews>
  <sheetFormatPr baseColWidth="10" defaultColWidth="9.1640625" defaultRowHeight="14" x14ac:dyDescent="0.15"/>
  <cols>
    <col min="1" max="1" width="9.83203125" style="35" customWidth="1"/>
    <col min="2" max="2" width="32.83203125" style="35" bestFit="1" customWidth="1"/>
    <col min="3" max="3" width="21.5" style="35" customWidth="1"/>
    <col min="4" max="4" width="15.1640625" style="56" bestFit="1" customWidth="1"/>
    <col min="5" max="5" width="13.5" style="35" customWidth="1"/>
    <col min="6" max="6" width="10.6640625" style="35" bestFit="1" customWidth="1"/>
    <col min="7" max="16384" width="9.1640625" style="35"/>
  </cols>
  <sheetData>
    <row r="1" spans="1:6" x14ac:dyDescent="0.15">
      <c r="A1" s="34" t="s">
        <v>102</v>
      </c>
      <c r="D1" s="35"/>
    </row>
    <row r="2" spans="1:6" x14ac:dyDescent="0.15">
      <c r="A2" s="34"/>
      <c r="D2" s="35"/>
    </row>
    <row r="3" spans="1:6" s="37" customFormat="1" x14ac:dyDescent="0.15">
      <c r="A3" s="37" t="s">
        <v>125</v>
      </c>
      <c r="B3" s="38" t="s">
        <v>126</v>
      </c>
      <c r="C3" s="37" t="s">
        <v>127</v>
      </c>
      <c r="D3" s="50">
        <v>-1285.5</v>
      </c>
    </row>
    <row r="5" spans="1:6" s="40" customFormat="1" x14ac:dyDescent="0.15">
      <c r="C5" s="60"/>
      <c r="D5" s="41" t="s">
        <v>63</v>
      </c>
      <c r="E5" s="84" t="s">
        <v>128</v>
      </c>
    </row>
    <row r="6" spans="1:6" x14ac:dyDescent="0.15">
      <c r="C6" s="61"/>
      <c r="D6" s="52"/>
    </row>
    <row r="7" spans="1:6" x14ac:dyDescent="0.15">
      <c r="B7" s="56" t="s">
        <v>357</v>
      </c>
      <c r="C7" s="77"/>
      <c r="D7" s="54">
        <f>715.18+700.72</f>
        <v>1415.9</v>
      </c>
      <c r="E7" s="155">
        <f>'Int Audit'!N156</f>
        <v>1358.04</v>
      </c>
      <c r="F7" s="37" t="s">
        <v>116</v>
      </c>
    </row>
    <row r="8" spans="1:6" x14ac:dyDescent="0.15">
      <c r="B8" s="56" t="s">
        <v>146</v>
      </c>
      <c r="C8" s="77"/>
      <c r="D8" s="54">
        <f>-72.32+-57.86</f>
        <v>-130.18</v>
      </c>
      <c r="E8" s="155">
        <f>-28.93-43.39</f>
        <v>-72.319999999999993</v>
      </c>
    </row>
    <row r="9" spans="1:6" x14ac:dyDescent="0.15">
      <c r="C9" s="78"/>
      <c r="E9" s="155"/>
    </row>
    <row r="10" spans="1:6" x14ac:dyDescent="0.15">
      <c r="C10" s="78"/>
      <c r="E10" s="155"/>
    </row>
    <row r="11" spans="1:6" x14ac:dyDescent="0.15">
      <c r="B11" s="35" t="s">
        <v>147</v>
      </c>
      <c r="C11" s="79"/>
      <c r="D11" s="43">
        <f>SUM(D7:D10)</f>
        <v>1285.72</v>
      </c>
      <c r="E11" s="156">
        <f>SUM(E7:E10)</f>
        <v>1285.72</v>
      </c>
    </row>
    <row r="12" spans="1:6" x14ac:dyDescent="0.15">
      <c r="C12" s="80"/>
    </row>
    <row r="13" spans="1:6" x14ac:dyDescent="0.15">
      <c r="C13" s="63"/>
    </row>
    <row r="14" spans="1:6" x14ac:dyDescent="0.15">
      <c r="C14" s="63"/>
    </row>
    <row r="15" spans="1:6" x14ac:dyDescent="0.15">
      <c r="C15" s="63"/>
    </row>
    <row r="16" spans="1:6" x14ac:dyDescent="0.15">
      <c r="C16" s="63"/>
    </row>
    <row r="17" spans="3:3" x14ac:dyDescent="0.15">
      <c r="C17" s="63"/>
    </row>
  </sheetData>
  <sheetProtection algorithmName="SHA-512" hashValue="RF01hkxS2RwCgODw/RifdjFeqHIh31oSGfXl8SkA14dboLu1+0Q02haJdlyR/GejHyRy0a3pYiQLnXbM3XsxZg==" saltValue="9tjX2Ox9HZPR/JHfoxEFeQ==" spinCount="100000" sheet="1" objects="1" scenarios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Int Audit</vt:lpstr>
      <vt:lpstr>Form</vt:lpstr>
      <vt:lpstr>Box 2</vt:lpstr>
      <vt:lpstr>Box 3</vt:lpstr>
      <vt:lpstr>Box 4</vt:lpstr>
      <vt:lpstr>Box 6</vt:lpstr>
      <vt:lpstr>Box 7 &amp; 8</vt:lpstr>
      <vt:lpstr>Box 9</vt:lpstr>
      <vt:lpstr>Box 5 &amp; 10</vt:lpstr>
      <vt:lpstr>Bank Rec</vt:lpstr>
      <vt:lpstr>'Bank Rec'!Print_Area</vt:lpstr>
      <vt:lpstr>'Int Audit'!Print_Titles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Myres</dc:creator>
  <cp:keywords/>
  <dc:description/>
  <cp:lastModifiedBy>Microsoft Office User</cp:lastModifiedBy>
  <cp:revision/>
  <cp:lastPrinted>2020-08-12T09:54:28Z</cp:lastPrinted>
  <dcterms:created xsi:type="dcterms:W3CDTF">2019-05-15T17:12:23Z</dcterms:created>
  <dcterms:modified xsi:type="dcterms:W3CDTF">2020-12-23T18:37:03Z</dcterms:modified>
  <cp:category/>
  <cp:contentStatus/>
</cp:coreProperties>
</file>