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50109/"/>
    </mc:Choice>
  </mc:AlternateContent>
  <xr:revisionPtr revIDLastSave="0" documentId="8_{4E2E4BD5-43A3-A546-BEF4-7ED300CB051A}" xr6:coauthVersionLast="47" xr6:coauthVersionMax="47" xr10:uidLastSave="{00000000-0000-0000-0000-000000000000}"/>
  <bookViews>
    <workbookView xWindow="31180" yWindow="-420" windowWidth="28800" windowHeight="16080" activeTab="1" xr2:uid="{EF328E6F-9CCF-444D-A76F-F626E7C71552}"/>
  </bookViews>
  <sheets>
    <sheet name="Budget Status 2024-25" sheetId="11" r:id="rId1"/>
    <sheet name="Activity" sheetId="1" r:id="rId2"/>
    <sheet name="TeaClub" sheetId="18" r:id="rId3"/>
    <sheet name="VAT126" sheetId="17" r:id="rId4"/>
  </sheets>
  <definedNames>
    <definedName name="_xlnm._FilterDatabase" localSheetId="1" hidden="1">Activity!$A$4:$R$144</definedName>
    <definedName name="_xlnm._FilterDatabase" localSheetId="3" hidden="1">'VAT126'!$A$215:$H$251</definedName>
    <definedName name="_xlnm.Print_Area" localSheetId="0">'Budget Status 2024-25'!$A$3:$H$48</definedName>
    <definedName name="_xlnm.Print_Area" localSheetId="3">'VAT126'!$A$49:$H$64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8" l="1"/>
  <c r="H22" i="18"/>
  <c r="H23" i="18"/>
  <c r="F9" i="11"/>
  <c r="K123" i="1"/>
  <c r="M123" i="1" s="1"/>
  <c r="K124" i="1"/>
  <c r="M124" i="1"/>
  <c r="K125" i="1"/>
  <c r="M125" i="1" s="1"/>
  <c r="K126" i="1"/>
  <c r="M126" i="1" s="1"/>
  <c r="K127" i="1"/>
  <c r="M127" i="1"/>
  <c r="K128" i="1"/>
  <c r="M128" i="1"/>
  <c r="K129" i="1"/>
  <c r="M129" i="1" s="1"/>
  <c r="K130" i="1"/>
  <c r="M130" i="1" s="1"/>
  <c r="K131" i="1"/>
  <c r="M131" i="1" s="1"/>
  <c r="K132" i="1"/>
  <c r="M132" i="1"/>
  <c r="K133" i="1"/>
  <c r="M133" i="1"/>
  <c r="K134" i="1"/>
  <c r="M134" i="1" s="1"/>
  <c r="K135" i="1"/>
  <c r="M135" i="1"/>
  <c r="K136" i="1"/>
  <c r="M136" i="1" s="1"/>
  <c r="K137" i="1"/>
  <c r="M137" i="1"/>
  <c r="K138" i="1"/>
  <c r="M138" i="1" s="1"/>
  <c r="E62" i="11" l="1"/>
  <c r="H6" i="18"/>
  <c r="H7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5" i="18"/>
  <c r="F8" i="11"/>
  <c r="G252" i="17"/>
  <c r="K100" i="1" l="1"/>
  <c r="M100" i="1" s="1"/>
  <c r="K101" i="1"/>
  <c r="M101" i="1" s="1"/>
  <c r="K102" i="1"/>
  <c r="M102" i="1" s="1"/>
  <c r="K103" i="1"/>
  <c r="M103" i="1" s="1"/>
  <c r="F43" i="11" s="1"/>
  <c r="K104" i="1"/>
  <c r="M104" i="1" s="1"/>
  <c r="F24" i="11" s="1"/>
  <c r="K105" i="1"/>
  <c r="M105" i="1" s="1"/>
  <c r="K106" i="1"/>
  <c r="M106" i="1" s="1"/>
  <c r="K107" i="1"/>
  <c r="M107" i="1" s="1"/>
  <c r="K108" i="1"/>
  <c r="M108" i="1" s="1"/>
  <c r="K109" i="1"/>
  <c r="M109" i="1" s="1"/>
  <c r="K110" i="1"/>
  <c r="M110" i="1" s="1"/>
  <c r="K111" i="1"/>
  <c r="M111" i="1" s="1"/>
  <c r="F28" i="11" s="1"/>
  <c r="K112" i="1"/>
  <c r="M112" i="1" s="1"/>
  <c r="F26" i="11" s="1"/>
  <c r="K113" i="1"/>
  <c r="M113" i="1" s="1"/>
  <c r="K114" i="1"/>
  <c r="M114" i="1" s="1"/>
  <c r="K115" i="1"/>
  <c r="M115" i="1" s="1"/>
  <c r="K116" i="1"/>
  <c r="M116" i="1" s="1"/>
  <c r="K117" i="1"/>
  <c r="M117" i="1"/>
  <c r="K118" i="1"/>
  <c r="M118" i="1" s="1"/>
  <c r="K119" i="1"/>
  <c r="M119" i="1" s="1"/>
  <c r="K120" i="1"/>
  <c r="M120" i="1" s="1"/>
  <c r="K121" i="1"/>
  <c r="M121" i="1" s="1"/>
  <c r="K122" i="1"/>
  <c r="M122" i="1" s="1"/>
  <c r="M94" i="1"/>
  <c r="F6" i="11" s="1"/>
  <c r="K90" i="1"/>
  <c r="M90" i="1" s="1"/>
  <c r="K91" i="1"/>
  <c r="M91" i="1" s="1"/>
  <c r="K92" i="1"/>
  <c r="M92" i="1" s="1"/>
  <c r="K93" i="1"/>
  <c r="M93" i="1" s="1"/>
  <c r="K95" i="1"/>
  <c r="M95" i="1" s="1"/>
  <c r="K96" i="1"/>
  <c r="M96" i="1" s="1"/>
  <c r="K97" i="1"/>
  <c r="M97" i="1" s="1"/>
  <c r="K98" i="1"/>
  <c r="M98" i="1" s="1"/>
  <c r="K99" i="1"/>
  <c r="M99" i="1" s="1"/>
  <c r="K89" i="1"/>
  <c r="M89" i="1" s="1"/>
  <c r="F46" i="11" l="1"/>
  <c r="K81" i="1"/>
  <c r="M81" i="1" s="1"/>
  <c r="K82" i="1"/>
  <c r="M82" i="1" s="1"/>
  <c r="K83" i="1"/>
  <c r="M83" i="1" s="1"/>
  <c r="K84" i="1"/>
  <c r="M84" i="1" s="1"/>
  <c r="K85" i="1"/>
  <c r="M85" i="1" s="1"/>
  <c r="K86" i="1"/>
  <c r="M86" i="1" s="1"/>
  <c r="K87" i="1"/>
  <c r="M87" i="1" s="1"/>
  <c r="K88" i="1"/>
  <c r="M88" i="1" s="1"/>
  <c r="K80" i="1"/>
  <c r="M80" i="1" s="1"/>
  <c r="I139" i="1"/>
  <c r="J139" i="1"/>
  <c r="L139" i="1"/>
  <c r="H139" i="1"/>
  <c r="F5" i="11"/>
  <c r="K75" i="1"/>
  <c r="M75" i="1" s="1"/>
  <c r="K76" i="1"/>
  <c r="M76" i="1" s="1"/>
  <c r="K77" i="1"/>
  <c r="M77" i="1" s="1"/>
  <c r="K78" i="1"/>
  <c r="M78" i="1" s="1"/>
  <c r="K79" i="1"/>
  <c r="M79" i="1" s="1"/>
  <c r="K53" i="1"/>
  <c r="M53" i="1" s="1"/>
  <c r="F22" i="1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K62" i="1"/>
  <c r="M62" i="1" s="1"/>
  <c r="K63" i="1"/>
  <c r="M63" i="1" s="1"/>
  <c r="K64" i="1"/>
  <c r="M64" i="1" s="1"/>
  <c r="F38" i="11" s="1"/>
  <c r="K65" i="1"/>
  <c r="M65" i="1" s="1"/>
  <c r="K66" i="1"/>
  <c r="M66" i="1" s="1"/>
  <c r="F17" i="11" s="1"/>
  <c r="K67" i="1"/>
  <c r="M67" i="1" s="1"/>
  <c r="K68" i="1"/>
  <c r="M68" i="1" s="1"/>
  <c r="F32" i="11" s="1"/>
  <c r="K69" i="1"/>
  <c r="M69" i="1" s="1"/>
  <c r="K70" i="1"/>
  <c r="M70" i="1" s="1"/>
  <c r="K71" i="1"/>
  <c r="M71" i="1" s="1"/>
  <c r="K72" i="1"/>
  <c r="M72" i="1" s="1"/>
  <c r="K73" i="1"/>
  <c r="M73" i="1" s="1"/>
  <c r="K74" i="1"/>
  <c r="M74" i="1" s="1"/>
  <c r="K42" i="1"/>
  <c r="M42" i="1" s="1"/>
  <c r="K43" i="1"/>
  <c r="M43" i="1" s="1"/>
  <c r="K44" i="1"/>
  <c r="M44" i="1" s="1"/>
  <c r="K50" i="1"/>
  <c r="M50" i="1" s="1"/>
  <c r="K45" i="1"/>
  <c r="M45" i="1" s="1"/>
  <c r="K46" i="1"/>
  <c r="M46" i="1" s="1"/>
  <c r="K47" i="1"/>
  <c r="M47" i="1" s="1"/>
  <c r="K48" i="1"/>
  <c r="M48" i="1" s="1"/>
  <c r="K49" i="1"/>
  <c r="M49" i="1" s="1"/>
  <c r="K40" i="1"/>
  <c r="M40" i="1" s="1"/>
  <c r="K41" i="1"/>
  <c r="M41" i="1" s="1"/>
  <c r="F40" i="11" s="1"/>
  <c r="K51" i="1"/>
  <c r="M51" i="1" s="1"/>
  <c r="F7" i="1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F36" i="11" s="1"/>
  <c r="K33" i="1"/>
  <c r="M33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F15" i="11" l="1"/>
  <c r="F29" i="11"/>
  <c r="G29" i="11" s="1"/>
  <c r="F19" i="11"/>
  <c r="K22" i="1" l="1"/>
  <c r="M22" i="1" s="1"/>
  <c r="K23" i="1"/>
  <c r="M23" i="1" s="1"/>
  <c r="K24" i="1"/>
  <c r="M24" i="1" s="1"/>
  <c r="F16" i="11" s="1"/>
  <c r="K25" i="1"/>
  <c r="M25" i="1" s="1"/>
  <c r="F13" i="11" s="1"/>
  <c r="G16" i="11" l="1"/>
  <c r="P6" i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l="1"/>
  <c r="P23" i="1" s="1"/>
  <c r="P24" i="1" s="1"/>
  <c r="P25" i="1" s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40" i="1" s="1"/>
  <c r="P41" i="1" s="1"/>
  <c r="K19" i="1"/>
  <c r="M19" i="1" s="1"/>
  <c r="K18" i="1"/>
  <c r="M18" i="1" s="1"/>
  <c r="F30" i="1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4" i="1"/>
  <c r="K15" i="1"/>
  <c r="M15" i="1" s="1"/>
  <c r="F35" i="11" s="1"/>
  <c r="K16" i="1"/>
  <c r="M16" i="1" s="1"/>
  <c r="F31" i="11" s="1"/>
  <c r="K17" i="1"/>
  <c r="M17" i="1" s="1"/>
  <c r="F45" i="11" s="1"/>
  <c r="M20" i="1"/>
  <c r="F23" i="11" s="1"/>
  <c r="K21" i="1"/>
  <c r="M21" i="1" s="1"/>
  <c r="F52" i="11" s="1"/>
  <c r="I52" i="11" s="1"/>
  <c r="K139" i="1" l="1"/>
  <c r="G30" i="11"/>
  <c r="P42" i="1"/>
  <c r="P43" i="1" s="1"/>
  <c r="P44" i="1" s="1"/>
  <c r="P45" i="1" s="1"/>
  <c r="P46" i="1" s="1"/>
  <c r="P47" i="1" s="1"/>
  <c r="P48" i="1" s="1"/>
  <c r="P49" i="1" s="1"/>
  <c r="P50" i="1" s="1"/>
  <c r="P51" i="1" s="1"/>
  <c r="M14" i="1"/>
  <c r="M139" i="1" s="1"/>
  <c r="P52" i="1" l="1"/>
  <c r="P53" i="1" s="1"/>
  <c r="P54" i="1" s="1"/>
  <c r="P55" i="1" s="1"/>
  <c r="P56" i="1" s="1"/>
  <c r="P57" i="1" s="1"/>
  <c r="P58" i="1" s="1"/>
  <c r="P59" i="1" s="1"/>
  <c r="P60" i="1" s="1"/>
  <c r="P61" i="1" s="1"/>
  <c r="P62" i="1" s="1"/>
  <c r="P63" i="1" s="1"/>
  <c r="P64" i="1" s="1"/>
  <c r="P65" i="1" s="1"/>
  <c r="P66" i="1" s="1"/>
  <c r="P67" i="1" s="1"/>
  <c r="P68" i="1" s="1"/>
  <c r="P69" i="1" s="1"/>
  <c r="P70" i="1" s="1"/>
  <c r="P71" i="1" s="1"/>
  <c r="P72" i="1" s="1"/>
  <c r="P73" i="1" s="1"/>
  <c r="P74" i="1" s="1"/>
  <c r="P75" i="1" s="1"/>
  <c r="P76" i="1" s="1"/>
  <c r="P77" i="1" s="1"/>
  <c r="P78" i="1" s="1"/>
  <c r="P79" i="1" s="1"/>
  <c r="F44" i="11"/>
  <c r="F48" i="11" s="1"/>
  <c r="F212" i="17"/>
  <c r="G212" i="17"/>
  <c r="P80" i="1" l="1"/>
  <c r="P81" i="1" s="1"/>
  <c r="P82" i="1" s="1"/>
  <c r="P83" i="1" s="1"/>
  <c r="P84" i="1" s="1"/>
  <c r="P85" i="1" s="1"/>
  <c r="P86" i="1" s="1"/>
  <c r="P87" i="1" s="1"/>
  <c r="P88" i="1" s="1"/>
  <c r="F26" i="18"/>
  <c r="G26" i="18"/>
  <c r="H26" i="18"/>
  <c r="P89" i="1" l="1"/>
  <c r="P90" i="1" s="1"/>
  <c r="P91" i="1" s="1"/>
  <c r="P92" i="1" s="1"/>
  <c r="P93" i="1" s="1"/>
  <c r="G9" i="11"/>
  <c r="P94" i="1" l="1"/>
  <c r="P95" i="1" s="1"/>
  <c r="P96" i="1" s="1"/>
  <c r="P97" i="1" s="1"/>
  <c r="P98" i="1" s="1"/>
  <c r="P99" i="1" s="1"/>
  <c r="P100" i="1" s="1"/>
  <c r="P101" i="1" s="1"/>
  <c r="P102" i="1" s="1"/>
  <c r="P103" i="1" s="1"/>
  <c r="P104" i="1" s="1"/>
  <c r="P105" i="1" s="1"/>
  <c r="P106" i="1" s="1"/>
  <c r="P107" i="1" s="1"/>
  <c r="P108" i="1" s="1"/>
  <c r="P109" i="1" s="1"/>
  <c r="P110" i="1" s="1"/>
  <c r="P111" i="1" s="1"/>
  <c r="P112" i="1" s="1"/>
  <c r="P113" i="1" s="1"/>
  <c r="P114" i="1" s="1"/>
  <c r="P115" i="1" s="1"/>
  <c r="P116" i="1" s="1"/>
  <c r="P117" i="1" s="1"/>
  <c r="P118" i="1" s="1"/>
  <c r="P119" i="1" s="1"/>
  <c r="P120" i="1" s="1"/>
  <c r="P121" i="1" s="1"/>
  <c r="P122" i="1" s="1"/>
  <c r="P123" i="1" s="1"/>
  <c r="P124" i="1" s="1"/>
  <c r="P125" i="1" s="1"/>
  <c r="P126" i="1" s="1"/>
  <c r="P127" i="1" s="1"/>
  <c r="P128" i="1" s="1"/>
  <c r="P129" i="1" s="1"/>
  <c r="P130" i="1" s="1"/>
  <c r="P131" i="1" s="1"/>
  <c r="P132" i="1" s="1"/>
  <c r="P133" i="1" s="1"/>
  <c r="P134" i="1" s="1"/>
  <c r="P135" i="1" s="1"/>
  <c r="P136" i="1" s="1"/>
  <c r="P137" i="1" s="1"/>
  <c r="P138" i="1" s="1"/>
  <c r="G7" i="11"/>
  <c r="G6" i="11"/>
  <c r="G5" i="11" l="1"/>
  <c r="G8" i="11" l="1"/>
  <c r="E48" i="11"/>
  <c r="G47" i="11"/>
  <c r="I47" i="11"/>
  <c r="G168" i="17" l="1"/>
  <c r="G17" i="11" l="1"/>
  <c r="G133" i="17" l="1"/>
  <c r="G106" i="17" l="1"/>
  <c r="F106" i="17"/>
  <c r="I45" i="11" l="1"/>
  <c r="G45" i="11" l="1"/>
  <c r="F98" i="17"/>
  <c r="G98" i="17"/>
  <c r="F65" i="11" l="1"/>
  <c r="I29" i="11"/>
  <c r="J29" i="11" s="1"/>
  <c r="J47" i="11"/>
  <c r="J58" i="11"/>
  <c r="I51" i="11"/>
  <c r="J51" i="11" s="1"/>
  <c r="J52" i="11"/>
  <c r="I53" i="11"/>
  <c r="J53" i="11" s="1"/>
  <c r="I55" i="11"/>
  <c r="J55" i="11" s="1"/>
  <c r="I56" i="11"/>
  <c r="J56" i="11" s="1"/>
  <c r="I57" i="11"/>
  <c r="J57" i="11" s="1"/>
  <c r="I49" i="11"/>
  <c r="J49" i="11" s="1"/>
  <c r="I50" i="11"/>
  <c r="J50" i="11" s="1"/>
  <c r="I22" i="11"/>
  <c r="J22" i="11" s="1"/>
  <c r="I25" i="11"/>
  <c r="J25" i="11" s="1"/>
  <c r="I32" i="11"/>
  <c r="J32" i="11" s="1"/>
  <c r="I33" i="11"/>
  <c r="J33" i="11" s="1"/>
  <c r="I34" i="11"/>
  <c r="J34" i="11" s="1"/>
  <c r="I37" i="11"/>
  <c r="J37" i="11" s="1"/>
  <c r="I39" i="11"/>
  <c r="J39" i="11" s="1"/>
  <c r="I41" i="11"/>
  <c r="J41" i="11" s="1"/>
  <c r="I42" i="11"/>
  <c r="J42" i="11" s="1"/>
  <c r="I43" i="11"/>
  <c r="J43" i="11" s="1"/>
  <c r="J45" i="11"/>
  <c r="I14" i="11"/>
  <c r="J14" i="11" s="1"/>
  <c r="I18" i="11"/>
  <c r="J18" i="11" s="1"/>
  <c r="I20" i="11"/>
  <c r="J20" i="11" s="1"/>
  <c r="I17" i="11"/>
  <c r="J17" i="11" s="1"/>
  <c r="I27" i="11"/>
  <c r="J27" i="11" s="1"/>
  <c r="I36" i="11" l="1"/>
  <c r="J36" i="11" s="1"/>
  <c r="I35" i="11"/>
  <c r="J35" i="11" s="1"/>
  <c r="I21" i="11"/>
  <c r="J21" i="11" s="1"/>
  <c r="I24" i="11"/>
  <c r="J24" i="11" s="1"/>
  <c r="I28" i="11"/>
  <c r="J28" i="11" s="1"/>
  <c r="I19" i="11"/>
  <c r="J19" i="11" s="1"/>
  <c r="I46" i="11" l="1"/>
  <c r="J46" i="11" s="1"/>
  <c r="I26" i="11"/>
  <c r="J26" i="11" s="1"/>
  <c r="I23" i="11" l="1"/>
  <c r="J23" i="11" s="1"/>
  <c r="I13" i="11"/>
  <c r="J13" i="11" s="1"/>
  <c r="I16" i="11"/>
  <c r="J16" i="11" s="1"/>
  <c r="I44" i="11"/>
  <c r="J44" i="11" s="1"/>
  <c r="F64" i="11" l="1"/>
  <c r="I31" i="11"/>
  <c r="J31" i="11" s="1"/>
  <c r="I15" i="11"/>
  <c r="J15" i="11" s="1"/>
  <c r="I38" i="11" l="1"/>
  <c r="J38" i="11" s="1"/>
  <c r="G64" i="17"/>
  <c r="G47" i="17" l="1"/>
  <c r="F47" i="17"/>
  <c r="G13" i="17"/>
  <c r="I40" i="11" l="1"/>
  <c r="J40" i="11" s="1"/>
  <c r="G28" i="11"/>
  <c r="G34" i="11"/>
  <c r="G27" i="11" l="1"/>
  <c r="G40" i="11" l="1"/>
  <c r="G31" i="11" l="1"/>
  <c r="G26" i="11" l="1"/>
  <c r="F10" i="11" l="1"/>
  <c r="G52" i="11"/>
  <c r="G51" i="11"/>
  <c r="F58" i="11" l="1"/>
  <c r="G53" i="11"/>
  <c r="F54" i="11"/>
  <c r="F67" i="11" s="1"/>
  <c r="G18" i="11" l="1"/>
  <c r="G19" i="11"/>
  <c r="G20" i="11"/>
  <c r="G41" i="11"/>
  <c r="G24" i="11"/>
  <c r="G43" i="11"/>
  <c r="G22" i="11"/>
  <c r="G23" i="11"/>
  <c r="G32" i="11"/>
  <c r="G33" i="11"/>
  <c r="G35" i="11"/>
  <c r="G37" i="11"/>
  <c r="G38" i="11"/>
  <c r="E54" i="11"/>
  <c r="I54" i="11" s="1"/>
  <c r="J54" i="11" s="1"/>
  <c r="G14" i="11"/>
  <c r="G54" i="11" l="1"/>
  <c r="G36" i="11"/>
  <c r="G44" i="11"/>
  <c r="G46" i="11"/>
  <c r="G39" i="11"/>
  <c r="G21" i="11"/>
  <c r="E10" i="11"/>
  <c r="G15" i="11"/>
  <c r="E58" i="11" l="1"/>
  <c r="G10" i="11"/>
  <c r="E59" i="11"/>
  <c r="E60" i="11" s="1"/>
  <c r="G42" i="11"/>
  <c r="G25" i="11"/>
  <c r="G13" i="11"/>
  <c r="G48" i="11" s="1"/>
  <c r="I48" i="11" l="1"/>
  <c r="J48" i="11" s="1"/>
  <c r="F59" i="11" l="1"/>
  <c r="G59" i="11" l="1"/>
  <c r="I59" i="11"/>
  <c r="J5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<sst xmlns="http://schemas.openxmlformats.org/spreadsheetml/2006/main" count="1416" uniqueCount="676">
  <si>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</si>
  <si>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</si>
  <si>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</si>
  <si>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</si>
  <si>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</si>
  <si>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</si>
  <si>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</si>
  <si>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</si>
  <si>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</si>
  <si>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</si>
  <si>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</si>
  <si>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</si>
  <si>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</si>
  <si>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</si>
  <si>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</si>
  <si>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</si>
  <si>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</si>
  <si>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</si>
  <si>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</si>
  <si>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</si>
  <si>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</si>
  <si>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</si>
  <si>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</si>
  <si>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</si>
  <si>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</si>
  <si>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</si>
  <si>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</si>
  <si>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</si>
  <si>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</si>
  <si>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</si>
  <si>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</si>
  <si>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</si>
  <si>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</si>
  <si>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</si>
  <si>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</si>
  <si>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</si>
  <si>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</si>
  <si>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</si>
  <si>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</si>
  <si>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</si>
  <si>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</si>
  <si>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</si>
  <si>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</si>
  <si>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</si>
  <si>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</si>
  <si>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</si>
  <si>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</si>
  <si>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</si>
  <si>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</si>
  <si>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 xml:space="preserve">Grounds Maintenance </t>
  </si>
  <si>
    <t>GM01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</si>
  <si>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</si>
  <si>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</si>
  <si>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</si>
  <si>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</si>
  <si>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</si>
  <si>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</si>
  <si>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</si>
  <si>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</si>
  <si>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</si>
  <si>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</si>
  <si>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</si>
  <si>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</si>
  <si>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</si>
  <si>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</si>
  <si>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</si>
  <si>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</si>
  <si>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</si>
  <si>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</si>
  <si>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</si>
  <si>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</si>
  <si>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</si>
  <si>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</si>
  <si>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</si>
  <si>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</si>
  <si>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</si>
  <si>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</si>
  <si>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</si>
  <si>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</si>
  <si>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</si>
  <si>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</si>
  <si>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</si>
  <si>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</si>
  <si>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</si>
  <si>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</si>
  <si>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</si>
  <si>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</si>
  <si>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</si>
  <si>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</si>
  <si>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</si>
  <si>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</si>
  <si>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</si>
  <si>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</si>
  <si>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</si>
  <si>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</si>
  <si>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</si>
  <si>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</si>
  <si>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</si>
  <si>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</si>
  <si>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</si>
  <si>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</si>
  <si>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</si>
  <si>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</si>
  <si>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</si>
  <si>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</si>
  <si>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</si>
  <si>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</si>
  <si>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</si>
  <si>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</si>
  <si>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</si>
  <si>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</si>
  <si>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</si>
  <si>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</si>
  <si>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</si>
  <si>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</si>
  <si>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</si>
  <si>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</si>
  <si>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</si>
  <si>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</si>
  <si>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</si>
  <si>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</si>
  <si>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</si>
  <si>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</si>
  <si>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</si>
  <si>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</si>
  <si>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</si>
  <si>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</si>
  <si>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</si>
  <si>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</si>
  <si>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</si>
  <si>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</si>
  <si>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</si>
  <si>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</si>
  <si>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</si>
  <si>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</si>
  <si>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</si>
  <si>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</si>
  <si>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</si>
  <si>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</si>
  <si>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</si>
  <si>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</si>
  <si>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</si>
  <si>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</si>
  <si>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</si>
  <si>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</si>
  <si>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</si>
  <si>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</si>
  <si>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</si>
  <si>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</si>
  <si>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</si>
  <si>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</si>
  <si>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</si>
  <si>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</si>
  <si>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</si>
  <si>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</si>
  <si>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</si>
  <si>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</si>
  <si>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</si>
  <si>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</si>
  <si>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</si>
  <si>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</si>
  <si>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</si>
  <si>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</si>
  <si>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</si>
  <si>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</si>
  <si>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</si>
  <si>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</si>
  <si>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</si>
  <si>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</si>
  <si>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</si>
  <si>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</si>
  <si>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</si>
  <si>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</si>
  <si>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</si>
  <si>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</si>
  <si>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</si>
  <si>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</si>
  <si>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</si>
  <si>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</si>
  <si>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</si>
  <si>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</si>
  <si>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</si>
  <si>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</si>
  <si>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</si>
  <si>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</si>
  <si>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</si>
  <si>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</si>
  <si>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</si>
  <si>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</si>
  <si>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</si>
  <si>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</si>
  <si>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</si>
  <si>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</si>
  <si>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</si>
  <si>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</si>
  <si>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</si>
  <si>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</si>
  <si>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</si>
  <si>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</si>
  <si>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</si>
  <si>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</si>
  <si>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</si>
  <si>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</si>
  <si>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</si>
  <si>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</si>
  <si>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</si>
  <si>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</si>
  <si>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</si>
  <si>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</si>
  <si>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</si>
  <si>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</si>
  <si>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</si>
  <si>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</si>
  <si>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</si>
  <si>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</si>
  <si>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</si>
  <si>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</si>
  <si>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</si>
  <si>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</si>
  <si>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</si>
  <si>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</si>
  <si>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</si>
  <si>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</si>
  <si>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</si>
  <si>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</si>
  <si>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</si>
  <si>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</si>
  <si>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</si>
  <si>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</si>
  <si>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</si>
  <si>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</si>
  <si>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</si>
  <si>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</si>
  <si>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</si>
  <si>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</si>
  <si>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</si>
  <si>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</si>
  <si>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</si>
  <si>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</si>
  <si>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</si>
  <si>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</si>
  <si>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</si>
  <si>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</si>
  <si>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</si>
  <si>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</si>
  <si>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</si>
  <si>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</si>
  <si>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</si>
  <si>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</si>
  <si>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</si>
  <si>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</si>
  <si>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</si>
  <si>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</si>
  <si>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</si>
  <si>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</si>
  <si>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</si>
  <si>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</si>
  <si>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</si>
  <si>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</si>
  <si>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</si>
  <si>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</si>
  <si>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</si>
  <si>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</si>
  <si>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</si>
  <si>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</si>
  <si>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</si>
  <si>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</si>
  <si>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</si>
  <si>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</si>
  <si>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</si>
  <si>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</si>
  <si>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</si>
  <si>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</si>
  <si>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</si>
  <si>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</si>
  <si>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</si>
  <si>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</si>
  <si>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</si>
  <si>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</si>
  <si>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</si>
  <si>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</si>
  <si>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</si>
  <si>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</si>
  <si>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</si>
  <si>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</si>
  <si>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</si>
  <si>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</si>
  <si>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</si>
  <si>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</si>
  <si>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</si>
  <si>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</si>
  <si>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</si>
  <si>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</si>
  <si>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</si>
  <si>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</si>
  <si>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</si>
  <si>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</si>
  <si>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</si>
  <si>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</si>
  <si>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</si>
  <si>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</si>
  <si>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</si>
  <si>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</si>
  <si>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</si>
  <si>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</si>
  <si>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</si>
  <si>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</si>
  <si>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</si>
  <si>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</si>
  <si>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</si>
  <si>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</si>
  <si>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</si>
  <si>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</si>
  <si>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</si>
  <si>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</si>
  <si>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</si>
  <si>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</si>
  <si>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</si>
  <si>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</si>
  <si>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</si>
  <si>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</si>
  <si>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</si>
  <si>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</si>
  <si>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</si>
  <si>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</si>
  <si>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</si>
  <si>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</si>
  <si>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</si>
  <si>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</si>
  <si>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</si>
  <si>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</si>
  <si>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</si>
  <si>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</si>
  <si>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</si>
  <si>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</si>
  <si>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</si>
  <si>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</si>
  <si>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</si>
  <si>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</si>
  <si>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</si>
  <si>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</si>
  <si>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</si>
  <si>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</si>
  <si>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</si>
  <si>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</si>
  <si>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</si>
  <si>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</si>
  <si>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</si>
  <si>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</si>
  <si>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</si>
  <si>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</si>
  <si>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</si>
  <si>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</si>
  <si>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</si>
  <si>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</si>
  <si>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</si>
  <si>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</si>
  <si>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</si>
  <si>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</si>
  <si>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</si>
  <si>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</si>
  <si>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</si>
  <si>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</si>
  <si>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</si>
  <si>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</si>
  <si>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</si>
  <si>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</si>
  <si>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</si>
  <si>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</si>
  <si>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</si>
  <si>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</si>
  <si>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</si>
  <si>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</si>
  <si>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</si>
  <si>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</si>
  <si>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</si>
  <si>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</si>
  <si>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</si>
  <si>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Clerk: March Pay</t>
  </si>
  <si>
    <t>Clerk: March Expense</t>
  </si>
  <si>
    <t>T Stevens</t>
  </si>
  <si>
    <t>AGAR Box</t>
  </si>
  <si>
    <t>Box2</t>
  </si>
  <si>
    <t>Box3</t>
  </si>
  <si>
    <t>Box4</t>
  </si>
  <si>
    <t>Box6</t>
  </si>
  <si>
    <t>Box5</t>
  </si>
  <si>
    <t>Hillier Nurseries</t>
  </si>
  <si>
    <t>Coronation Bench for Common View</t>
  </si>
  <si>
    <t>000001829</t>
  </si>
  <si>
    <t>5 x Cherry Trees for CV Playground</t>
  </si>
  <si>
    <t>5 x Stakes_Ties for Cherry Trees</t>
  </si>
  <si>
    <t>2023/24 BUDGET FULL YEAR
(Exc VAT)</t>
  </si>
  <si>
    <t>New Councillor Training</t>
  </si>
  <si>
    <t>Geoxsphere Ltd</t>
  </si>
  <si>
    <t>Parish Online Annual Fee</t>
  </si>
  <si>
    <t>M H Kennedy &amp; Son</t>
  </si>
  <si>
    <t>April 23 Grasscut</t>
  </si>
  <si>
    <t>First Aid Kit for Parish Events</t>
  </si>
  <si>
    <t>AED Pads (WEL Medical)</t>
  </si>
  <si>
    <t>Amanda Hollings head</t>
  </si>
  <si>
    <t>Annual Parish Meeting Drinks</t>
  </si>
  <si>
    <t>May 23 Grasscut</t>
  </si>
  <si>
    <t>2 x Picnic Tables for Common View</t>
  </si>
  <si>
    <t>1 x A1 A-Board Pavement Sign</t>
  </si>
  <si>
    <t>INV-Gb-136622421</t>
  </si>
  <si>
    <t>June 23 Grasscut</t>
  </si>
  <si>
    <t>Chair's Training Course</t>
  </si>
  <si>
    <t>July 23 Grasscut</t>
  </si>
  <si>
    <t>Annual Inspection</t>
  </si>
  <si>
    <t>Allotment &amp; Playground rent</t>
  </si>
  <si>
    <t>External Audit 2022-23</t>
  </si>
  <si>
    <t>I270651</t>
  </si>
  <si>
    <t>August 23 Grasscut</t>
  </si>
  <si>
    <t>J Simon</t>
  </si>
  <si>
    <t>Installation Play Equipment Common View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</si>
  <si>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</si>
  <si>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</si>
  <si>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</si>
  <si>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</si>
  <si>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Nos Attending</t>
  </si>
  <si>
    <t>September Event - £357.72</t>
  </si>
  <si>
    <t>eg 35 attendees ~ £10.00/person</t>
  </si>
  <si>
    <t>Christmas Tree Common View</t>
  </si>
  <si>
    <t>Stationery - Consumables</t>
  </si>
  <si>
    <t>Tea Club 11th December 2023 - Additional Food &amp; Consumables</t>
  </si>
  <si>
    <t>DataCenta Hosting</t>
  </si>
  <si>
    <t>LC-905 Annual Service Charge</t>
  </si>
  <si>
    <t>Terry Stevens</t>
  </si>
  <si>
    <t>Padlock for battery box</t>
  </si>
  <si>
    <t xml:space="preserve">September 23 Grasscut </t>
  </si>
  <si>
    <t xml:space="preserve">October 23 Grasscut </t>
  </si>
  <si>
    <t>Tea Club 180923 Consumables</t>
  </si>
  <si>
    <t>Tea Club 180923 Food</t>
  </si>
  <si>
    <t>Tea ClubJan&amp;Feb23 - Food purchases</t>
  </si>
  <si>
    <t>Tea Club 11122023 - Tilly's Costs</t>
  </si>
  <si>
    <t>Tea Club 11122023 - Additional Food &amp; Consumables</t>
  </si>
  <si>
    <t>Tea Club 11122023 - Donations</t>
  </si>
  <si>
    <t>Tea Club 11122023 - Hall Hire</t>
  </si>
  <si>
    <t>Tea Club 18/09/23 - Hall Hire</t>
  </si>
  <si>
    <t>Tea Club 180923 Food &amp; Drink(Tilly's)</t>
  </si>
  <si>
    <t>December Event - £311.32</t>
  </si>
  <si>
    <t>Income - £74.22</t>
  </si>
  <si>
    <t>37 Attendees -  £6.41/person</t>
  </si>
  <si>
    <t>GB41GW4RAEUI</t>
  </si>
  <si>
    <t>2 Packs Laminating Pouches</t>
  </si>
  <si>
    <t>2 x NALC Training Courses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</si>
  <si>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</si>
  <si>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</si>
  <si>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</si>
  <si>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</si>
  <si>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</si>
  <si>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</si>
  <si>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</si>
  <si>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</si>
  <si>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Tree&amp;Hedge Maintenace</t>
  </si>
  <si>
    <t>Wondershare PDF Element Annual Subscription</t>
  </si>
  <si>
    <t>INV24060000322E</t>
  </si>
  <si>
    <t>VAT126 Claim 1st April 2023 to 29th February 2024 (VAT126 APR23-FEB24)</t>
  </si>
  <si>
    <t xml:space="preserve">Bin Emptying 2023-24 </t>
  </si>
  <si>
    <t>Tea Club Receipts 25/03 2024</t>
  </si>
  <si>
    <t>Tea Club Hall Hire 25/03/2024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</si>
  <si>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</si>
  <si>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</si>
  <si>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</si>
  <si>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</si>
  <si>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</si>
  <si>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</si>
  <si>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</si>
  <si>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</si>
  <si>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HMRC(Tax Mnth 1 2024-25)</t>
  </si>
  <si>
    <t>Morag Birch(Tax Mnth 1 2024-25)</t>
  </si>
  <si>
    <t>RFO: March Pay</t>
  </si>
  <si>
    <t xml:space="preserve">Litter Pick Tea_ Biscuits </t>
  </si>
  <si>
    <t>Hall Hire August to end March 2024</t>
  </si>
  <si>
    <t>WSALC &amp; NALC Subscription 2024-25</t>
  </si>
  <si>
    <t>Removal of fallen Tree Branch</t>
  </si>
  <si>
    <t>Grasscut March 2024</t>
  </si>
  <si>
    <t>Annual Subscription 2024/25</t>
  </si>
  <si>
    <t>248545-1</t>
  </si>
  <si>
    <t>Precept 2024-25 1st Installment</t>
  </si>
  <si>
    <t>Tea Club Consumables  25/03 2024</t>
  </si>
  <si>
    <t>Balance @ 31st March 2024</t>
  </si>
  <si>
    <t>Opening Balance for start of Accounting Year 2024/25</t>
  </si>
  <si>
    <t>Allotment Water Jan 2024-Apr 2024</t>
  </si>
  <si>
    <t>£5 Fee</t>
  </si>
  <si>
    <t>March Event - £260.50</t>
  </si>
  <si>
    <t>Income - £110</t>
  </si>
  <si>
    <t>22 Attendees -  £6.84/person</t>
  </si>
  <si>
    <t>Installation of Roundabout CV playground</t>
  </si>
  <si>
    <t>Tea Club Consumables  25/03/2024 (Inc 24/25 Year)</t>
  </si>
  <si>
    <t xml:space="preserve">2024/25 Budget </t>
  </si>
  <si>
    <t>Debtors/Creditors 2023/24</t>
  </si>
  <si>
    <t>Tree &amp; Hedge Maintenance</t>
  </si>
  <si>
    <t>General Parish Maintenance (Inc H&amp;S, Emergency Equipment)</t>
  </si>
  <si>
    <t>COMMS07</t>
  </si>
  <si>
    <t>Tea Club</t>
  </si>
  <si>
    <t>New Code. Inc costs for March Tea Club</t>
  </si>
  <si>
    <t>Planned for 2023/24</t>
  </si>
  <si>
    <t xml:space="preserve">Note:	 Section 137(4)(a) of the Local Government Act 1972 for parish and town councils in England for 2024-25 is £10.81 per elector(Total = 684), which is approximately £7,394 for Stedham with Iping. </t>
  </si>
  <si>
    <t>GM02(Hedge) deleted &amp; included here</t>
  </si>
  <si>
    <t> Stedham with Iping Parish Council Budget 1 April 2024 to 31 March 2025</t>
  </si>
  <si>
    <t>SD031820</t>
  </si>
  <si>
    <t>CGW Chestnut Fencing</t>
  </si>
  <si>
    <t>Allotment Fencing</t>
  </si>
  <si>
    <t>Allotment Maitenance(Water, Fencing)</t>
  </si>
  <si>
    <t>Geoxphere Ltd</t>
  </si>
  <si>
    <t>Parish On Line Annual Fee</t>
  </si>
  <si>
    <t>45UD051-0010</t>
  </si>
  <si>
    <t>Y</t>
  </si>
  <si>
    <t>HMRC(Tax Mnth 2 2024-25)</t>
  </si>
  <si>
    <t>Morag Birch(Tax Mnth 2 2024-25)</t>
  </si>
  <si>
    <t>Clerk: April Pay</t>
  </si>
  <si>
    <t>Clerk: April Expense</t>
  </si>
  <si>
    <t>RFO: April Pay</t>
  </si>
  <si>
    <t>A1 A-Board + Sealant</t>
  </si>
  <si>
    <t>136622421-2024</t>
  </si>
  <si>
    <t>Mulberry LA Services Ltd</t>
  </si>
  <si>
    <t>Internal Audit 2023-24</t>
  </si>
  <si>
    <t>INV-0137</t>
  </si>
  <si>
    <t>Wildflower Plugs - Yellow Rattle</t>
  </si>
  <si>
    <t>April 24 Grasscut</t>
  </si>
  <si>
    <t>CIL grant £11,000 for CV Roundabout</t>
  </si>
  <si>
    <t>SDNPA CIL Grant (CV Roundabout)</t>
  </si>
  <si>
    <t>May 24 Grasscut</t>
  </si>
  <si>
    <t>HMRC(Tax Mnth 3 2024-25)</t>
  </si>
  <si>
    <t>Clerk: May Pay</t>
  </si>
  <si>
    <t>Morag Birch(Tax Mnth 3 2024-25)</t>
  </si>
  <si>
    <t>Clerk: May Expense</t>
  </si>
  <si>
    <t>RFO: May Pay</t>
  </si>
  <si>
    <t>2 x Stedham &amp; Iping Books</t>
  </si>
  <si>
    <t>Detailed Works</t>
  </si>
  <si>
    <t>Repair Stedham Sign Post</t>
  </si>
  <si>
    <t>01072024</t>
  </si>
  <si>
    <t>June 24 Grasscut</t>
  </si>
  <si>
    <t>Allotment Water Apr 2024-Jul 2024</t>
  </si>
  <si>
    <t>Jessica Simon</t>
  </si>
  <si>
    <t>4598/4604</t>
  </si>
  <si>
    <t xml:space="preserve">Open Garden Trail Maps-Printing </t>
  </si>
  <si>
    <t>July 24 Grasscut</t>
  </si>
  <si>
    <t>HMRC(Tax Mnth 4 2024-25)</t>
  </si>
  <si>
    <t>Morag Birch(Tax Mnth 4 2024-25)</t>
  </si>
  <si>
    <t>Clerk: June Pay</t>
  </si>
  <si>
    <t>Clerk: June Expense</t>
  </si>
  <si>
    <t>RFO: June Pay</t>
  </si>
  <si>
    <t>External Audit 2023-24</t>
  </si>
  <si>
    <t>WSCC</t>
  </si>
  <si>
    <t>Annual Rent for Allotments &amp; CV Playground</t>
  </si>
  <si>
    <t>Precept 2024-25 2nd Installment</t>
  </si>
  <si>
    <t>HMRC(Tax Mnth 5 2024-25)</t>
  </si>
  <si>
    <t>Morag Birch(Tax Mnth 5 2024-25)</t>
  </si>
  <si>
    <t>Clerk: July Pay</t>
  </si>
  <si>
    <t>Clerk: July Expense</t>
  </si>
  <si>
    <t>RFO: July Pay</t>
  </si>
  <si>
    <t>HMRC(Tax Mnth 6 2024-25)</t>
  </si>
  <si>
    <t>Morag Birch(Tax Mnth 6 2024-25)</t>
  </si>
  <si>
    <t>Morag Birch(Tax Mnth 562024-25)</t>
  </si>
  <si>
    <t>Clerk: August Pay</t>
  </si>
  <si>
    <t>Clerk: August Expense</t>
  </si>
  <si>
    <t>RFO: August Pay</t>
  </si>
  <si>
    <t>Removal of Wasps' nest CV Playground 23rd August</t>
  </si>
  <si>
    <t>August 24 Grasscut</t>
  </si>
  <si>
    <t>Information Commissioner's Office</t>
  </si>
  <si>
    <t>Annual Fee 2024-25</t>
  </si>
  <si>
    <t>DD</t>
  </si>
  <si>
    <t>Stedham Fingerpost upgrade</t>
  </si>
  <si>
    <t>Allotment 6A</t>
  </si>
  <si>
    <t>Allotment Rent 2024-25</t>
  </si>
  <si>
    <t>BACs</t>
  </si>
  <si>
    <t>Allotment 8</t>
  </si>
  <si>
    <t>Allotment 5A</t>
  </si>
  <si>
    <t>Allotment 7</t>
  </si>
  <si>
    <t>Allotment 9</t>
  </si>
  <si>
    <t>Allotment 2A</t>
  </si>
  <si>
    <t>Allotment 4A</t>
  </si>
  <si>
    <t>Allotment 6</t>
  </si>
  <si>
    <t>Allotment 5</t>
  </si>
  <si>
    <t>New Gate &amp; Safamulch path &amp; Dome</t>
  </si>
  <si>
    <t>Roundabout CV Playground - Planned for 2023/24. Cost of path to roundabout &amp; dome surface not allowed for in original quote</t>
  </si>
  <si>
    <t>Allotment 3&amp;4</t>
  </si>
  <si>
    <t>Allotment 10</t>
  </si>
  <si>
    <t>Allotment 1A</t>
  </si>
  <si>
    <t>Mulled Wine_Float</t>
  </si>
  <si>
    <t>HMRC(Tax Mnth 7 2024-25)</t>
  </si>
  <si>
    <t>Morag Birch(Tax Mnth 7 2024-25)</t>
  </si>
  <si>
    <t>Clerk: September Pay</t>
  </si>
  <si>
    <t>Clerk: SeptemberExpense</t>
  </si>
  <si>
    <t>RFO: September Pay</t>
  </si>
  <si>
    <t>Grasscut September 2024</t>
  </si>
  <si>
    <t>2 x Land Registry Search @ £6</t>
  </si>
  <si>
    <t>RBL Tommy Silouette</t>
  </si>
  <si>
    <t>Allotment Water Jul 2024-Oct 2024</t>
  </si>
  <si>
    <t>Allot Cash &amp; Overpayment</t>
  </si>
  <si>
    <t>Allotment Rent Overpayment2024-25</t>
  </si>
  <si>
    <t>Allotment 1</t>
  </si>
  <si>
    <t>Suggestion Box Replacement Locks</t>
  </si>
  <si>
    <t>Inc reimbursment of overpayment</t>
  </si>
  <si>
    <t>Open Garden 9/6/24, Mulled wine costs</t>
  </si>
  <si>
    <t>Inc Land Registry searches</t>
  </si>
  <si>
    <t>Mulled Wine Gross Takings</t>
  </si>
  <si>
    <t>Sainsbury</t>
  </si>
  <si>
    <t>RBL Poppy Donation</t>
  </si>
  <si>
    <t>Stedham with Iping Book Sale</t>
  </si>
  <si>
    <t>Hooli Ltd Printers</t>
  </si>
  <si>
    <t>Printing Newsletter November 2024</t>
  </si>
  <si>
    <t>SI-16563</t>
  </si>
  <si>
    <t>Grasscut October 2024</t>
  </si>
  <si>
    <t>Hall Hire Apr24 to Oct24</t>
  </si>
  <si>
    <t>Statement</t>
  </si>
  <si>
    <t>X-Net(DataCenta)</t>
  </si>
  <si>
    <t>Clerk: October Pay</t>
  </si>
  <si>
    <t>Clerk: OctoberPay</t>
  </si>
  <si>
    <t>Clerk: October Expense</t>
  </si>
  <si>
    <t>RFO: October Pay</t>
  </si>
  <si>
    <t>Mulled Wine Spices - Fireworks 261024</t>
  </si>
  <si>
    <t>Battery Charger for Xmas Tree Lights</t>
  </si>
  <si>
    <t>66  x 2nd Class Stamps - Newsletter</t>
  </si>
  <si>
    <t>Stedham Sports Association</t>
  </si>
  <si>
    <t>Net Takings for Mulled Wine</t>
  </si>
  <si>
    <t>Consumables Litter Pick 171124</t>
  </si>
  <si>
    <t>Stationery</t>
  </si>
  <si>
    <t>Annual Service Charge LC-905</t>
  </si>
  <si>
    <t>Midhurst Community Bus</t>
  </si>
  <si>
    <t>Annual Tree &amp; Hedge Maintenance</t>
  </si>
  <si>
    <t>Annual Maitenance Grant</t>
  </si>
  <si>
    <t>Grant Form</t>
  </si>
  <si>
    <t>Daffodil Bulbs</t>
  </si>
  <si>
    <t>Inv 291124</t>
  </si>
  <si>
    <t>2 x Cut Christmas Trees</t>
  </si>
  <si>
    <t>Tea Club Takings</t>
  </si>
  <si>
    <t>(Should be £56.10)</t>
  </si>
  <si>
    <t>Battery charger &amp; Xmas Trees</t>
  </si>
  <si>
    <t>Litter Pick 171124</t>
  </si>
  <si>
    <t>RBL Tommy for SMH, Community Bus</t>
  </si>
  <si>
    <t>VAT126 Claim 1st March 2024 to 30th November 2024 (VAT126 Mar24)</t>
  </si>
  <si>
    <t>A1 A-Board</t>
  </si>
  <si>
    <t>Sealant Strip for A-Board</t>
  </si>
  <si>
    <t>GB-2024-170245271</t>
  </si>
  <si>
    <t>Bungee Cords for A-Board</t>
  </si>
  <si>
    <t>GB-100062931-2024-57339</t>
  </si>
  <si>
    <t>GB749720111</t>
  </si>
  <si>
    <t>GB434095696</t>
  </si>
  <si>
    <t>GB916326234</t>
  </si>
  <si>
    <t>GB214820586</t>
  </si>
  <si>
    <t>GB230379914</t>
  </si>
  <si>
    <t>WI Fair - SIPC Stall Gross Sales</t>
  </si>
  <si>
    <t>Submitted VAT claim - £5326</t>
  </si>
  <si>
    <t>Mulled wine gross revenue(inc Float), Tea Club 04Dec24, WI Fair 07Dec24</t>
  </si>
  <si>
    <t>Inc £70 for fencing</t>
  </si>
  <si>
    <t>Tea Club Consumables  04/12/24</t>
  </si>
  <si>
    <t>Tea Club Receipts  04/12/24</t>
  </si>
  <si>
    <t>Tea Club  04/12/24 - Hall Hire</t>
  </si>
  <si>
    <t>Tea Club  04/12/24 - Raffle Prize</t>
  </si>
  <si>
    <t>Income - £115</t>
  </si>
  <si>
    <t>VAT126 Claim Mar24 to Nov24</t>
  </si>
  <si>
    <t>Bank Balance @ 6th January 2025</t>
  </si>
  <si>
    <t>Beverages Tea Club 4th Dec24</t>
  </si>
  <si>
    <t>R Cooper</t>
  </si>
  <si>
    <t>Food_Plants Tea Club 4th Dec24</t>
  </si>
  <si>
    <t>Cable Ties for Battery Boxes</t>
  </si>
  <si>
    <t>Wine&amp;Chocs WI Raffle 7th Dec24</t>
  </si>
  <si>
    <t>HMRC(Tax Mnth 8 2024-25)</t>
  </si>
  <si>
    <t>Morag Birch(Tax Mnth 8 2024-25)</t>
  </si>
  <si>
    <t>HMRC(Tax Mnth 9 2024-25)</t>
  </si>
  <si>
    <t>Morag Birch(Tax Mnth 9 2024-25)</t>
  </si>
  <si>
    <t>Clerk: November Pay</t>
  </si>
  <si>
    <t>Clerk: November Expense</t>
  </si>
  <si>
    <t>RFO: November Pay</t>
  </si>
  <si>
    <t xml:space="preserve">Inv 18 </t>
  </si>
  <si>
    <t>Hire of Pavilion Tea Club 4th Dec24</t>
  </si>
  <si>
    <t>Food Tea Club 4th Dec24</t>
  </si>
  <si>
    <t>Cake Stands Tea Club 4th Dec25</t>
  </si>
  <si>
    <t>Inv230762943</t>
  </si>
  <si>
    <t>Dec24 Event - £173.30</t>
  </si>
  <si>
    <t>22 Attendees -  £2.65/person</t>
  </si>
  <si>
    <t>Nett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</si>
</sst>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theme="4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4"/>
      <color theme="1"/>
      <name val="Arial"/>
      <family val="2"/>
    </font>
    <font>
      <sz val="14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9" fillId="0" borderId="0" applyNumberFormat="0" applyFill="0" applyBorder="0" applyProtection="0"/>
    <xf numFmtId="44" fontId="1" fillId="0" borderId="0" applyFont="0" applyFill="0" applyBorder="0" applyAlignment="0" applyProtection="0"/>
  </cellStyleXfs>
  <cellXfs count="248">
    <xf numFmtId="0" fontId="0" fillId="0" borderId="0" xfId="0"/>
    <xf numFmtId="164" fontId="0" fillId="0" borderId="1" xfId="1" applyFont="1" applyFill="1" applyBorder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8" fillId="0" borderId="5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167" fontId="8" fillId="0" borderId="5" xfId="0" applyNumberFormat="1" applyFont="1" applyBorder="1" applyAlignment="1">
      <alignment vertical="top"/>
    </xf>
    <xf numFmtId="0" fontId="7" fillId="4" borderId="5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1" xfId="0" applyNumberFormat="1" applyFont="1" applyBorder="1" applyAlignment="1">
      <alignment vertical="top" wrapText="1"/>
    </xf>
    <xf numFmtId="0" fontId="14" fillId="0" borderId="5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167" fontId="12" fillId="0" borderId="5" xfId="0" applyNumberFormat="1" applyFont="1" applyBorder="1" applyAlignment="1">
      <alignment horizontal="left" vertical="top"/>
    </xf>
    <xf numFmtId="167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8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0" fontId="4" fillId="0" borderId="0" xfId="0" applyFont="1" applyAlignment="1">
      <alignment vertical="top"/>
    </xf>
    <xf numFmtId="0" fontId="11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vertical="top"/>
    </xf>
    <xf numFmtId="0" fontId="12" fillId="4" borderId="5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2" fillId="0" borderId="0" xfId="0" applyFont="1" applyAlignment="1">
      <alignment vertical="top"/>
    </xf>
    <xf numFmtId="0" fontId="11" fillId="0" borderId="5" xfId="0" applyFont="1" applyBorder="1" applyAlignment="1">
      <alignment vertical="top" wrapText="1"/>
    </xf>
    <xf numFmtId="0" fontId="15" fillId="0" borderId="5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6" fillId="0" borderId="0" xfId="0" applyFont="1" applyAlignment="1">
      <alignment vertical="top"/>
    </xf>
    <xf numFmtId="0" fontId="17" fillId="0" borderId="5" xfId="0" applyFont="1" applyBorder="1" applyAlignment="1">
      <alignment vertical="top" wrapText="1"/>
    </xf>
    <xf numFmtId="0" fontId="18" fillId="4" borderId="5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0" fontId="12" fillId="0" borderId="5" xfId="0" applyFont="1" applyBorder="1" applyAlignment="1">
      <alignment horizontal="left" vertical="top"/>
    </xf>
    <xf numFmtId="0" fontId="19" fillId="0" borderId="5" xfId="0" applyFont="1" applyBorder="1" applyAlignment="1">
      <alignment horizontal="right" vertical="top"/>
    </xf>
    <xf numFmtId="167" fontId="19" fillId="0" borderId="1" xfId="0" applyNumberFormat="1" applyFont="1" applyBorder="1" applyAlignment="1">
      <alignment vertical="top"/>
    </xf>
    <xf numFmtId="0" fontId="19" fillId="0" borderId="5" xfId="0" applyFont="1" applyBorder="1" applyAlignment="1">
      <alignment horizontal="right" vertical="top" wrapText="1"/>
    </xf>
    <xf numFmtId="167" fontId="20" fillId="0" borderId="6" xfId="0" applyNumberFormat="1" applyFont="1" applyBorder="1" applyAlignment="1">
      <alignment horizontal="right" vertical="top" wrapText="1"/>
    </xf>
    <xf numFmtId="167" fontId="20" fillId="0" borderId="7" xfId="0" applyNumberFormat="1" applyFont="1" applyBorder="1" applyAlignment="1">
      <alignment vertical="top" wrapText="1"/>
    </xf>
    <xf numFmtId="0" fontId="21" fillId="0" borderId="0" xfId="0" applyFont="1" applyAlignment="1">
      <alignment vertical="top"/>
    </xf>
    <xf numFmtId="167" fontId="11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 wrapText="1"/>
    </xf>
    <xf numFmtId="167" fontId="12" fillId="0" borderId="8" xfId="0" applyNumberFormat="1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164" fontId="11" fillId="0" borderId="0" xfId="1" applyFont="1" applyBorder="1" applyAlignment="1">
      <alignment vertical="top"/>
    </xf>
    <xf numFmtId="164" fontId="11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2" fillId="0" borderId="0" xfId="0" applyNumberFormat="1" applyFont="1" applyAlignment="1">
      <alignment vertical="top"/>
    </xf>
    <xf numFmtId="0" fontId="8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" applyFont="1" applyFill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0" fillId="3" borderId="0" xfId="1" applyFont="1" applyFill="1" applyAlignment="1">
      <alignment horizontal="left" vertical="top" wrapText="1"/>
    </xf>
    <xf numFmtId="164" fontId="0" fillId="3" borderId="0" xfId="1" applyFont="1" applyFill="1" applyAlignment="1">
      <alignment horizontal="left" vertical="top"/>
    </xf>
    <xf numFmtId="164" fontId="0" fillId="0" borderId="0" xfId="1" applyFont="1" applyFill="1" applyAlignment="1">
      <alignment horizontal="left" vertical="top" wrapText="1"/>
    </xf>
    <xf numFmtId="164" fontId="0" fillId="0" borderId="0" xfId="1" applyFont="1" applyAlignment="1">
      <alignment horizontal="left" vertical="top" wrapText="1"/>
    </xf>
    <xf numFmtId="0" fontId="24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8" fontId="8" fillId="0" borderId="1" xfId="0" applyNumberFormat="1" applyFont="1" applyBorder="1" applyAlignment="1">
      <alignment vertical="top"/>
    </xf>
    <xf numFmtId="164" fontId="12" fillId="0" borderId="1" xfId="1" applyFont="1" applyFill="1" applyBorder="1" applyAlignment="1">
      <alignment horizontal="center" vertical="top" wrapText="1"/>
    </xf>
    <xf numFmtId="164" fontId="11" fillId="0" borderId="1" xfId="1" applyFont="1" applyFill="1" applyBorder="1" applyAlignment="1">
      <alignment vertical="top"/>
    </xf>
    <xf numFmtId="164" fontId="21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9" borderId="0" xfId="0" applyFont="1" applyFill="1" applyAlignment="1">
      <alignment vertical="top"/>
    </xf>
    <xf numFmtId="0" fontId="12" fillId="9" borderId="0" xfId="0" applyFont="1" applyFill="1" applyAlignment="1">
      <alignment horizontal="center" vertical="top" wrapText="1"/>
    </xf>
    <xf numFmtId="0" fontId="8" fillId="9" borderId="0" xfId="0" applyFont="1" applyFill="1" applyAlignment="1">
      <alignment vertical="top"/>
    </xf>
    <xf numFmtId="0" fontId="7" fillId="9" borderId="0" xfId="0" applyFont="1" applyFill="1" applyAlignment="1">
      <alignment vertical="top"/>
    </xf>
    <xf numFmtId="9" fontId="8" fillId="9" borderId="0" xfId="0" applyNumberFormat="1" applyFont="1" applyFill="1" applyAlignment="1">
      <alignment vertical="top"/>
    </xf>
    <xf numFmtId="0" fontId="21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67" fontId="7" fillId="0" borderId="5" xfId="0" applyNumberFormat="1" applyFont="1" applyBorder="1" applyAlignment="1">
      <alignment vertical="top"/>
    </xf>
    <xf numFmtId="167" fontId="7" fillId="0" borderId="1" xfId="0" applyNumberFormat="1" applyFont="1" applyBorder="1" applyAlignment="1">
      <alignment vertical="top"/>
    </xf>
    <xf numFmtId="167" fontId="7" fillId="0" borderId="0" xfId="0" applyNumberFormat="1" applyFont="1" applyAlignment="1">
      <alignment vertical="top"/>
    </xf>
    <xf numFmtId="167" fontId="7" fillId="9" borderId="0" xfId="0" applyNumberFormat="1" applyFont="1" applyFill="1" applyAlignment="1">
      <alignment vertical="top"/>
    </xf>
    <xf numFmtId="0" fontId="16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4" fillId="0" borderId="1" xfId="0" applyNumberFormat="1" applyFont="1" applyBorder="1"/>
    <xf numFmtId="40" fontId="11" fillId="2" borderId="0" xfId="0" applyNumberFormat="1" applyFont="1" applyFill="1" applyAlignment="1">
      <alignment vertical="top"/>
    </xf>
    <xf numFmtId="40" fontId="12" fillId="2" borderId="1" xfId="0" applyNumberFormat="1" applyFont="1" applyFill="1" applyBorder="1" applyAlignment="1">
      <alignment horizontal="center" vertical="top" wrapText="1"/>
    </xf>
    <xf numFmtId="40" fontId="11" fillId="2" borderId="1" xfId="0" applyNumberFormat="1" applyFont="1" applyFill="1" applyBorder="1" applyAlignment="1">
      <alignment vertical="top"/>
    </xf>
    <xf numFmtId="40" fontId="21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1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3" fillId="8" borderId="0" xfId="0" applyFont="1" applyFill="1" applyAlignment="1">
      <alignment horizontal="left" vertical="top"/>
    </xf>
    <xf numFmtId="164" fontId="2" fillId="2" borderId="0" xfId="1" applyFont="1" applyFill="1" applyAlignment="1">
      <alignment horizontal="left" vertical="top"/>
    </xf>
    <xf numFmtId="8" fontId="8" fillId="0" borderId="1" xfId="1" applyNumberFormat="1" applyFont="1" applyFill="1" applyBorder="1" applyAlignment="1">
      <alignment vertical="top"/>
    </xf>
    <xf numFmtId="8" fontId="7" fillId="4" borderId="1" xfId="1" applyNumberFormat="1" applyFont="1" applyFill="1" applyBorder="1" applyAlignment="1">
      <alignment vertical="top"/>
    </xf>
    <xf numFmtId="8" fontId="7" fillId="4" borderId="1" xfId="0" applyNumberFormat="1" applyFont="1" applyFill="1" applyBorder="1" applyAlignment="1">
      <alignment vertical="top"/>
    </xf>
    <xf numFmtId="8" fontId="7" fillId="0" borderId="1" xfId="1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/>
    </xf>
    <xf numFmtId="8" fontId="11" fillId="0" borderId="1" xfId="1" applyNumberFormat="1" applyFont="1" applyFill="1" applyBorder="1" applyAlignment="1">
      <alignment vertical="top"/>
    </xf>
    <xf numFmtId="8" fontId="11" fillId="2" borderId="1" xfId="0" applyNumberFormat="1" applyFont="1" applyFill="1" applyBorder="1" applyAlignment="1">
      <alignment vertical="top"/>
    </xf>
    <xf numFmtId="8" fontId="8" fillId="2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0" fontId="19" fillId="0" borderId="10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1" fillId="0" borderId="0" xfId="0" applyFont="1" applyAlignment="1">
      <alignment horizontal="left" vertical="top" wrapText="1"/>
    </xf>
    <xf numFmtId="164" fontId="12" fillId="0" borderId="12" xfId="1" applyFont="1" applyFill="1" applyBorder="1" applyAlignment="1">
      <alignment vertical="top"/>
    </xf>
    <xf numFmtId="40" fontId="0" fillId="2" borderId="12" xfId="5" applyNumberFormat="1" applyFont="1" applyFill="1" applyBorder="1" applyAlignment="1">
      <alignment vertical="top"/>
    </xf>
    <xf numFmtId="164" fontId="11" fillId="0" borderId="7" xfId="1" applyFont="1" applyFill="1" applyBorder="1" applyAlignment="1">
      <alignment vertical="top"/>
    </xf>
    <xf numFmtId="40" fontId="11" fillId="2" borderId="7" xfId="0" applyNumberFormat="1" applyFont="1" applyFill="1" applyBorder="1" applyAlignment="1">
      <alignment vertical="top"/>
    </xf>
    <xf numFmtId="0" fontId="0" fillId="0" borderId="14" xfId="0" applyBorder="1" applyAlignment="1">
      <alignment vertical="top"/>
    </xf>
    <xf numFmtId="166" fontId="3" fillId="0" borderId="13" xfId="0" applyNumberFormat="1" applyFont="1" applyBorder="1" applyAlignment="1">
      <alignment vertical="top"/>
    </xf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8" fillId="0" borderId="0" xfId="0" applyFont="1" applyAlignment="1">
      <alignment vertical="top" wrapText="1"/>
    </xf>
    <xf numFmtId="0" fontId="3" fillId="0" borderId="1" xfId="0" applyFont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167" fontId="19" fillId="0" borderId="10" xfId="0" applyNumberFormat="1" applyFont="1" applyBorder="1" applyAlignment="1">
      <alignment vertical="top"/>
    </xf>
    <xf numFmtId="167" fontId="20" fillId="0" borderId="11" xfId="0" applyNumberFormat="1" applyFont="1" applyBorder="1" applyAlignment="1">
      <alignment vertical="top" wrapText="1"/>
    </xf>
    <xf numFmtId="0" fontId="12" fillId="0" borderId="4" xfId="0" applyFont="1" applyBorder="1" applyAlignment="1">
      <alignment horizontal="left" vertical="top" wrapText="1"/>
    </xf>
    <xf numFmtId="8" fontId="8" fillId="5" borderId="1" xfId="1" applyNumberFormat="1" applyFont="1" applyFill="1" applyBorder="1" applyAlignment="1">
      <alignment vertical="top"/>
    </xf>
    <xf numFmtId="8" fontId="8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6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6" fontId="12" fillId="6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 wrapText="1"/>
    </xf>
    <xf numFmtId="6" fontId="11" fillId="0" borderId="1" xfId="1" applyNumberFormat="1" applyFont="1" applyFill="1" applyBorder="1" applyAlignment="1">
      <alignment vertical="top"/>
    </xf>
    <xf numFmtId="6" fontId="11" fillId="2" borderId="1" xfId="0" applyNumberFormat="1" applyFont="1" applyFill="1" applyBorder="1" applyAlignment="1">
      <alignment vertical="top"/>
    </xf>
    <xf numFmtId="6" fontId="16" fillId="0" borderId="1" xfId="0" applyNumberFormat="1" applyFont="1" applyBorder="1" applyAlignment="1">
      <alignment vertical="top"/>
    </xf>
    <xf numFmtId="6" fontId="16" fillId="0" borderId="1" xfId="1" applyNumberFormat="1" applyFont="1" applyFill="1" applyBorder="1" applyAlignment="1">
      <alignment vertical="top"/>
    </xf>
    <xf numFmtId="6" fontId="16" fillId="2" borderId="1" xfId="0" applyNumberFormat="1" applyFont="1" applyFill="1" applyBorder="1" applyAlignment="1">
      <alignment vertical="top"/>
    </xf>
    <xf numFmtId="6" fontId="8" fillId="0" borderId="1" xfId="0" applyNumberFormat="1" applyFont="1" applyBorder="1" applyAlignment="1">
      <alignment vertical="top"/>
    </xf>
    <xf numFmtId="6" fontId="11" fillId="0" borderId="1" xfId="1" applyNumberFormat="1" applyFont="1" applyFill="1" applyBorder="1" applyAlignment="1">
      <alignment horizontal="right" vertical="top"/>
    </xf>
    <xf numFmtId="6" fontId="8" fillId="2" borderId="1" xfId="0" applyNumberFormat="1" applyFont="1" applyFill="1" applyBorder="1" applyAlignment="1">
      <alignment vertical="top" wrapText="1"/>
    </xf>
    <xf numFmtId="6" fontId="12" fillId="4" borderId="1" xfId="0" applyNumberFormat="1" applyFont="1" applyFill="1" applyBorder="1" applyAlignment="1">
      <alignment vertical="top" wrapText="1"/>
    </xf>
    <xf numFmtId="6" fontId="12" fillId="6" borderId="1" xfId="1" applyNumberFormat="1" applyFont="1" applyFill="1" applyBorder="1" applyAlignment="1">
      <alignment vertical="top"/>
    </xf>
    <xf numFmtId="6" fontId="7" fillId="4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/>
    </xf>
    <xf numFmtId="6" fontId="12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 wrapText="1"/>
    </xf>
    <xf numFmtId="6" fontId="27" fillId="4" borderId="1" xfId="0" applyNumberFormat="1" applyFont="1" applyFill="1" applyBorder="1" applyAlignment="1">
      <alignment vertical="top" wrapText="1"/>
    </xf>
    <xf numFmtId="6" fontId="21" fillId="0" borderId="1" xfId="0" applyNumberFormat="1" applyFont="1" applyBorder="1" applyAlignment="1">
      <alignment vertical="top" wrapText="1"/>
    </xf>
    <xf numFmtId="0" fontId="29" fillId="0" borderId="1" xfId="0" applyFont="1" applyBorder="1" applyAlignment="1">
      <alignment horizontal="left" vertical="top" wrapText="1"/>
    </xf>
    <xf numFmtId="17" fontId="30" fillId="0" borderId="1" xfId="0" applyNumberFormat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0" fontId="30" fillId="0" borderId="0" xfId="0" applyFont="1"/>
    <xf numFmtId="0" fontId="30" fillId="0" borderId="1" xfId="0" applyFont="1" applyBorder="1"/>
    <xf numFmtId="166" fontId="30" fillId="0" borderId="1" xfId="0" applyNumberFormat="1" applyFont="1" applyBorder="1" applyAlignment="1">
      <alignment horizontal="right" vertical="top"/>
    </xf>
    <xf numFmtId="166" fontId="30" fillId="0" borderId="0" xfId="0" applyNumberFormat="1" applyFont="1"/>
    <xf numFmtId="166" fontId="29" fillId="0" borderId="0" xfId="0" applyNumberFormat="1" applyFont="1"/>
    <xf numFmtId="164" fontId="26" fillId="7" borderId="1" xfId="1" applyFont="1" applyFill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/>
    </xf>
    <xf numFmtId="14" fontId="3" fillId="8" borderId="1" xfId="0" applyNumberFormat="1" applyFont="1" applyFill="1" applyBorder="1" applyAlignment="1">
      <alignment horizontal="left" vertical="top"/>
    </xf>
    <xf numFmtId="14" fontId="0" fillId="8" borderId="1" xfId="0" applyNumberFormat="1" applyFill="1" applyBorder="1" applyAlignment="1">
      <alignment horizontal="left" vertical="top"/>
    </xf>
    <xf numFmtId="14" fontId="0" fillId="7" borderId="1" xfId="0" applyNumberFormat="1" applyFill="1" applyBorder="1" applyAlignment="1">
      <alignment horizontal="left" vertical="top"/>
    </xf>
    <xf numFmtId="164" fontId="2" fillId="0" borderId="0" xfId="1" applyFont="1" applyBorder="1" applyAlignment="1">
      <alignment vertical="top"/>
    </xf>
    <xf numFmtId="3" fontId="30" fillId="0" borderId="1" xfId="0" applyNumberFormat="1" applyFont="1" applyBorder="1" applyAlignment="1">
      <alignment horizontal="right"/>
    </xf>
    <xf numFmtId="166" fontId="29" fillId="0" borderId="1" xfId="0" applyNumberFormat="1" applyFont="1" applyBorder="1" applyAlignment="1">
      <alignment horizontal="right"/>
    </xf>
    <xf numFmtId="166" fontId="30" fillId="0" borderId="1" xfId="0" applyNumberFormat="1" applyFont="1" applyBorder="1" applyAlignment="1">
      <alignment horizontal="right"/>
    </xf>
    <xf numFmtId="6" fontId="8" fillId="0" borderId="1" xfId="0" applyNumberFormat="1" applyFont="1" applyBorder="1" applyAlignment="1">
      <alignment vertical="top" wrapText="1"/>
    </xf>
    <xf numFmtId="6" fontId="7" fillId="0" borderId="1" xfId="0" applyNumberFormat="1" applyFont="1" applyBorder="1" applyAlignment="1">
      <alignment vertical="top" wrapText="1"/>
    </xf>
    <xf numFmtId="166" fontId="11" fillId="0" borderId="0" xfId="0" applyNumberFormat="1" applyFont="1" applyAlignment="1">
      <alignment vertical="top"/>
    </xf>
    <xf numFmtId="14" fontId="0" fillId="10" borderId="1" xfId="0" applyNumberFormat="1" applyFill="1" applyBorder="1" applyAlignment="1">
      <alignment horizontal="left" vertical="top"/>
    </xf>
    <xf numFmtId="0" fontId="0" fillId="0" borderId="0" xfId="0" applyAlignment="1">
      <alignment horizontal="center" vertical="top"/>
    </xf>
    <xf numFmtId="164" fontId="0" fillId="2" borderId="0" xfId="1" applyFont="1" applyFill="1" applyAlignment="1">
      <alignment vertical="top"/>
    </xf>
    <xf numFmtId="164" fontId="2" fillId="2" borderId="0" xfId="1" applyFont="1" applyFill="1" applyAlignment="1">
      <alignment vertical="top"/>
    </xf>
    <xf numFmtId="164" fontId="0" fillId="0" borderId="0" xfId="1" applyFont="1" applyAlignment="1">
      <alignment vertical="top"/>
    </xf>
    <xf numFmtId="164" fontId="0" fillId="3" borderId="0" xfId="1" applyFont="1" applyFill="1" applyAlignment="1">
      <alignment vertical="top"/>
    </xf>
    <xf numFmtId="164" fontId="0" fillId="0" borderId="0" xfId="1" applyFont="1" applyFill="1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164" fontId="25" fillId="2" borderId="1" xfId="1" applyFont="1" applyFill="1" applyBorder="1" applyAlignment="1">
      <alignment vertical="top"/>
    </xf>
    <xf numFmtId="164" fontId="2" fillId="2" borderId="1" xfId="1" applyFont="1" applyFill="1" applyBorder="1" applyAlignment="1">
      <alignment vertical="top"/>
    </xf>
    <xf numFmtId="164" fontId="0" fillId="0" borderId="1" xfId="1" applyFont="1" applyBorder="1" applyAlignment="1">
      <alignment vertical="top"/>
    </xf>
    <xf numFmtId="164" fontId="0" fillId="3" borderId="1" xfId="1" applyFont="1" applyFill="1" applyBorder="1" applyAlignment="1">
      <alignment vertical="top"/>
    </xf>
    <xf numFmtId="164" fontId="0" fillId="0" borderId="1" xfId="1" applyFont="1" applyFill="1" applyBorder="1" applyAlignment="1">
      <alignment vertical="top"/>
    </xf>
    <xf numFmtId="164" fontId="1" fillId="0" borderId="1" xfId="1" applyFont="1" applyFill="1" applyBorder="1" applyAlignment="1">
      <alignment vertical="top"/>
    </xf>
    <xf numFmtId="164" fontId="0" fillId="0" borderId="0" xfId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" fontId="0" fillId="7" borderId="1" xfId="0" applyNumberFormat="1" applyFill="1" applyBorder="1" applyAlignment="1">
      <alignment vertical="top"/>
    </xf>
    <xf numFmtId="0" fontId="0" fillId="7" borderId="1" xfId="0" applyFill="1" applyBorder="1" applyAlignment="1">
      <alignment horizontal="center" vertical="top"/>
    </xf>
    <xf numFmtId="0" fontId="24" fillId="7" borderId="1" xfId="0" applyFont="1" applyFill="1" applyBorder="1" applyAlignment="1">
      <alignment vertical="top"/>
    </xf>
    <xf numFmtId="0" fontId="0" fillId="7" borderId="2" xfId="0" applyFill="1" applyBorder="1" applyAlignment="1">
      <alignment vertical="top"/>
    </xf>
    <xf numFmtId="164" fontId="25" fillId="7" borderId="2" xfId="1" applyFont="1" applyFill="1" applyBorder="1" applyAlignment="1">
      <alignment vertical="top"/>
    </xf>
    <xf numFmtId="164" fontId="2" fillId="7" borderId="2" xfId="1" applyFont="1" applyFill="1" applyBorder="1" applyAlignment="1">
      <alignment vertical="top"/>
    </xf>
    <xf numFmtId="164" fontId="0" fillId="7" borderId="15" xfId="1" applyFont="1" applyFill="1" applyBorder="1" applyAlignment="1">
      <alignment vertical="top"/>
    </xf>
    <xf numFmtId="164" fontId="0" fillId="7" borderId="2" xfId="1" applyFont="1" applyFill="1" applyBorder="1" applyAlignment="1">
      <alignment vertical="top"/>
    </xf>
    <xf numFmtId="164" fontId="0" fillId="7" borderId="1" xfId="1" applyFont="1" applyFill="1" applyBorder="1" applyAlignment="1">
      <alignment vertical="top"/>
    </xf>
    <xf numFmtId="164" fontId="0" fillId="7" borderId="17" xfId="1" applyFont="1" applyFill="1" applyBorder="1" applyAlignment="1">
      <alignment vertical="top"/>
    </xf>
    <xf numFmtId="164" fontId="26" fillId="7" borderId="1" xfId="1" applyFont="1" applyFill="1" applyBorder="1" applyAlignment="1">
      <alignment vertical="top"/>
    </xf>
    <xf numFmtId="0" fontId="0" fillId="0" borderId="18" xfId="1" applyNumberFormat="1" applyFont="1" applyBorder="1" applyAlignment="1">
      <alignment vertical="top"/>
    </xf>
    <xf numFmtId="0" fontId="0" fillId="0" borderId="2" xfId="0" applyBorder="1" applyAlignment="1">
      <alignment vertical="top"/>
    </xf>
    <xf numFmtId="1" fontId="0" fillId="0" borderId="1" xfId="0" applyNumberFormat="1" applyBorder="1" applyAlignment="1">
      <alignment vertical="top"/>
    </xf>
    <xf numFmtId="0" fontId="0" fillId="0" borderId="15" xfId="0" applyBorder="1" applyAlignment="1">
      <alignment vertical="top"/>
    </xf>
    <xf numFmtId="0" fontId="0" fillId="0" borderId="1" xfId="0" quotePrefix="1" applyBorder="1" applyAlignment="1">
      <alignment vertical="top"/>
    </xf>
    <xf numFmtId="164" fontId="0" fillId="2" borderId="1" xfId="1" applyFont="1" applyFill="1" applyBorder="1" applyAlignment="1">
      <alignment vertical="top"/>
    </xf>
    <xf numFmtId="0" fontId="0" fillId="0" borderId="2" xfId="0" applyBorder="1" applyAlignment="1">
      <alignment horizontal="center" vertical="top"/>
    </xf>
    <xf numFmtId="164" fontId="5" fillId="2" borderId="2" xfId="1" applyFont="1" applyFill="1" applyBorder="1" applyAlignment="1">
      <alignment vertical="top"/>
    </xf>
    <xf numFmtId="164" fontId="5" fillId="2" borderId="1" xfId="1" applyFont="1" applyFill="1" applyBorder="1" applyAlignment="1">
      <alignment vertical="top"/>
    </xf>
    <xf numFmtId="164" fontId="2" fillId="0" borderId="1" xfId="1" applyFont="1" applyBorder="1" applyAlignment="1">
      <alignment vertical="top"/>
    </xf>
    <xf numFmtId="0" fontId="24" fillId="0" borderId="1" xfId="0" applyFont="1" applyBorder="1" applyAlignment="1">
      <alignment vertical="top"/>
    </xf>
    <xf numFmtId="0" fontId="24" fillId="0" borderId="18" xfId="0" applyFont="1" applyBorder="1" applyAlignment="1">
      <alignment horizontal="left" vertical="top"/>
    </xf>
    <xf numFmtId="0" fontId="24" fillId="0" borderId="18" xfId="0" applyFont="1" applyBorder="1" applyAlignment="1">
      <alignment vertical="top"/>
    </xf>
    <xf numFmtId="0" fontId="24" fillId="0" borderId="18" xfId="0" applyFont="1" applyBorder="1" applyAlignment="1">
      <alignment horizontal="center" vertical="top"/>
    </xf>
    <xf numFmtId="0" fontId="0" fillId="8" borderId="1" xfId="0" applyFill="1" applyBorder="1" applyAlignment="1">
      <alignment vertical="top"/>
    </xf>
    <xf numFmtId="14" fontId="24" fillId="0" borderId="1" xfId="0" applyNumberFormat="1" applyFont="1" applyBorder="1" applyAlignment="1">
      <alignment horizontal="left" vertical="top"/>
    </xf>
    <xf numFmtId="164" fontId="0" fillId="11" borderId="1" xfId="1" applyFont="1" applyFill="1" applyBorder="1" applyAlignment="1">
      <alignment vertical="top"/>
    </xf>
    <xf numFmtId="17" fontId="30" fillId="8" borderId="1" xfId="0" applyNumberFormat="1" applyFont="1" applyFill="1" applyBorder="1" applyAlignment="1">
      <alignment horizontal="left" vertical="top"/>
    </xf>
    <xf numFmtId="0" fontId="30" fillId="8" borderId="1" xfId="0" applyFont="1" applyFill="1" applyBorder="1" applyAlignment="1">
      <alignment horizontal="left" vertical="top"/>
    </xf>
    <xf numFmtId="166" fontId="30" fillId="8" borderId="1" xfId="0" applyNumberFormat="1" applyFont="1" applyFill="1" applyBorder="1" applyAlignment="1">
      <alignment horizontal="right" vertical="top"/>
    </xf>
    <xf numFmtId="3" fontId="30" fillId="8" borderId="1" xfId="0" applyNumberFormat="1" applyFont="1" applyFill="1" applyBorder="1" applyAlignment="1">
      <alignment horizontal="right"/>
    </xf>
    <xf numFmtId="167" fontId="11" fillId="0" borderId="0" xfId="0" applyNumberFormat="1" applyFont="1" applyAlignment="1">
      <alignment horizontal="left" vertical="top" wrapText="1"/>
    </xf>
    <xf numFmtId="0" fontId="30" fillId="0" borderId="0" xfId="0" applyFont="1" applyFill="1"/>
    <xf numFmtId="17" fontId="30" fillId="0" borderId="1" xfId="0" applyNumberFormat="1" applyFont="1" applyFill="1" applyBorder="1" applyAlignment="1">
      <alignment horizontal="left" vertical="top"/>
    </xf>
    <xf numFmtId="0" fontId="30" fillId="0" borderId="1" xfId="0" applyFont="1" applyFill="1" applyBorder="1" applyAlignment="1">
      <alignment horizontal="left" vertical="top"/>
    </xf>
    <xf numFmtId="166" fontId="30" fillId="0" borderId="1" xfId="0" applyNumberFormat="1" applyFont="1" applyFill="1" applyBorder="1" applyAlignment="1">
      <alignment horizontal="right" vertical="top"/>
    </xf>
    <xf numFmtId="3" fontId="30" fillId="0" borderId="1" xfId="0" applyNumberFormat="1" applyFont="1" applyFill="1" applyBorder="1" applyAlignment="1">
      <alignment horizontal="right"/>
    </xf>
  </cellXfs>
  <cellStyles count="6">
    <cellStyle name="Comma 2" xfId="3" xr:uid="{88D4E69E-3B6D-438E-9426-F436CD04EE93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4C6E7"/>
      <color rgb="FFFFFF00"/>
      <color rgb="FF99FF66"/>
      <color rgb="FFCCEC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therine Myres" id="{17F5ACE9-AD13-492E-8714-64B8E337D5D4}" userId="fb9ab387a41d9306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3" dT="2019-05-24T00:08:07.26" personId="{17F5ACE9-AD13-492E-8714-64B8E337D5D4}" id="{4D7C42AE-D1BA-41B0-B601-1BF25CE2D12F}">
    <text>Basic pay is £298.20
O/t for March was £297.30
Check that expenses haven't already been accounted for in 18/19 accounts</text>
  </threadedComment>
  <threadedComment ref="C35" dT="2019-06-01T20:03:14.80" personId="{17F5ACE9-AD13-492E-8714-64B8E337D5D4}" id="{CEA8957A-74DE-4353-92E3-05FD01F38451}">
    <text>No code for Neighbourhood plan for this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2"/>
  <sheetViews>
    <sheetView zoomScale="130" zoomScaleNormal="130" workbookViewId="0">
      <pane xSplit="5" ySplit="3" topLeftCell="F53" activePane="bottomRight" state="frozen"/>
      <selection pane="topRight" activeCell="E1" sqref="E1"/>
      <selection pane="bottomLeft" activeCell="A4" sqref="A4"/>
      <selection pane="bottomRight" activeCell="F40" sqref="F40"/>
    </sheetView>
  </sheetViews>
  <sheetFormatPr baseColWidth="10" defaultColWidth="8.6640625" defaultRowHeight="14" x14ac:dyDescent="0.2"/>
  <cols>
    <col min="1" max="2" width="12.6640625" style="50" customWidth="1"/>
    <col min="3" max="3" width="7" style="50" hidden="1" customWidth="1"/>
    <col min="4" max="4" width="30.83203125" style="86" customWidth="1"/>
    <col min="5" max="5" width="14.5" style="3" customWidth="1"/>
    <col min="6" max="6" width="14.1640625" style="55" customWidth="1"/>
    <col min="7" max="7" width="14.6640625" style="105" customWidth="1"/>
    <col min="8" max="8" width="40.1640625" style="3" customWidth="1"/>
    <col min="9" max="9" width="9" style="87" customWidth="1"/>
    <col min="10" max="16384" width="8.6640625" style="3"/>
  </cols>
  <sheetData>
    <row r="1" spans="1:14" ht="25.25" customHeight="1" x14ac:dyDescent="0.2">
      <c r="A1" s="2" t="s">
        <v>501</v>
      </c>
      <c r="B1" s="2"/>
      <c r="C1" s="2"/>
    </row>
    <row r="2" spans="1:14" ht="21" thickBot="1" x14ac:dyDescent="0.25">
      <c r="A2" s="3"/>
      <c r="B2" s="2"/>
      <c r="C2" s="2"/>
      <c r="E2" s="4"/>
      <c r="F2" s="56"/>
    </row>
    <row r="3" spans="1:14" s="8" customFormat="1" ht="60" x14ac:dyDescent="0.2">
      <c r="A3" s="5" t="s">
        <v>0</v>
      </c>
      <c r="B3" s="6" t="s">
        <v>1</v>
      </c>
      <c r="C3" s="146" t="s">
        <v>381</v>
      </c>
      <c r="D3" s="7" t="s">
        <v>2</v>
      </c>
      <c r="E3" s="7" t="s">
        <v>392</v>
      </c>
      <c r="F3" s="79" t="s">
        <v>251</v>
      </c>
      <c r="G3" s="106" t="s">
        <v>252</v>
      </c>
      <c r="H3" s="4" t="s">
        <v>130</v>
      </c>
      <c r="I3" s="88" t="s">
        <v>133</v>
      </c>
      <c r="J3" s="85"/>
      <c r="K3" s="85"/>
      <c r="L3" s="85"/>
      <c r="M3" s="85"/>
      <c r="N3" s="85"/>
    </row>
    <row r="4" spans="1:14" ht="19" x14ac:dyDescent="0.2">
      <c r="A4" s="9" t="s">
        <v>3</v>
      </c>
      <c r="B4" s="10"/>
      <c r="C4" s="10"/>
      <c r="D4" s="25"/>
      <c r="E4" s="11"/>
      <c r="F4" s="80"/>
      <c r="G4" s="107"/>
    </row>
    <row r="5" spans="1:14" s="14" customFormat="1" ht="15" customHeight="1" x14ac:dyDescent="0.2">
      <c r="A5" s="12"/>
      <c r="B5" s="13" t="s">
        <v>4</v>
      </c>
      <c r="C5" s="13" t="s">
        <v>382</v>
      </c>
      <c r="D5" s="13" t="s">
        <v>5</v>
      </c>
      <c r="E5" s="161">
        <v>25000</v>
      </c>
      <c r="F5" s="78">
        <f>Activity!H19+Activity!H52</f>
        <v>25000</v>
      </c>
      <c r="G5" s="124">
        <f>E5-F5</f>
        <v>0</v>
      </c>
      <c r="I5" s="89"/>
    </row>
    <row r="6" spans="1:14" s="14" customFormat="1" ht="15" x14ac:dyDescent="0.2">
      <c r="A6" s="15"/>
      <c r="B6" s="13" t="s">
        <v>6</v>
      </c>
      <c r="C6" s="13" t="s">
        <v>383</v>
      </c>
      <c r="D6" s="13" t="s">
        <v>7</v>
      </c>
      <c r="E6" s="190">
        <v>350</v>
      </c>
      <c r="F6" s="117">
        <f>+Activity!H69+Activity!H70+Activity!H71+Activity!H72+Activity!H73+Activity!H74+Activity!H75+Activity!H76+Activity!H77+Activity!H78+Activity!H80+Activity!H81+Activity!H82+Activity!H93-Activity!M94+Activity!H97+Activity!H98-Activity!I96</f>
        <v>350</v>
      </c>
      <c r="G6" s="124">
        <f>E6-F6</f>
        <v>0</v>
      </c>
      <c r="H6" s="141" t="s">
        <v>596</v>
      </c>
      <c r="I6" s="89"/>
    </row>
    <row r="7" spans="1:14" s="14" customFormat="1" ht="15" x14ac:dyDescent="0.2">
      <c r="A7" s="15"/>
      <c r="B7" s="13" t="s">
        <v>8</v>
      </c>
      <c r="C7" s="13" t="s">
        <v>383</v>
      </c>
      <c r="D7" s="13" t="s">
        <v>376</v>
      </c>
      <c r="E7" s="190"/>
      <c r="F7" s="117">
        <f>+Activity!H22</f>
        <v>11000</v>
      </c>
      <c r="G7" s="124">
        <f>E7-F7</f>
        <v>-11000</v>
      </c>
      <c r="H7" s="14" t="s">
        <v>522</v>
      </c>
      <c r="I7" s="89"/>
    </row>
    <row r="8" spans="1:14" s="14" customFormat="1" ht="30" x14ac:dyDescent="0.2">
      <c r="A8" s="15"/>
      <c r="B8" s="13" t="s">
        <v>9</v>
      </c>
      <c r="C8" s="13" t="s">
        <v>383</v>
      </c>
      <c r="D8" s="13" t="s">
        <v>377</v>
      </c>
      <c r="E8" s="161"/>
      <c r="F8" s="117">
        <f>+Activity!H40++Activity!H95+Activity!H100+Activity!H121+Activity!H122</f>
        <v>457.51</v>
      </c>
      <c r="G8" s="124">
        <f>E8-F8</f>
        <v>-457.51</v>
      </c>
      <c r="H8" s="141" t="s">
        <v>647</v>
      </c>
      <c r="I8" s="89"/>
    </row>
    <row r="9" spans="1:14" s="14" customFormat="1" ht="15" x14ac:dyDescent="0.2">
      <c r="A9" s="15"/>
      <c r="B9" s="13" t="s">
        <v>9</v>
      </c>
      <c r="C9" s="13" t="s">
        <v>383</v>
      </c>
      <c r="D9" s="13" t="s">
        <v>213</v>
      </c>
      <c r="E9" s="161"/>
      <c r="F9" s="117">
        <f>+Activity!H123</f>
        <v>5326.01</v>
      </c>
      <c r="G9" s="124">
        <f>E9-F9</f>
        <v>-5326.01</v>
      </c>
      <c r="H9" s="14" t="s">
        <v>646</v>
      </c>
      <c r="I9" s="89"/>
    </row>
    <row r="10" spans="1:14" s="19" customFormat="1" ht="15" customHeight="1" x14ac:dyDescent="0.2">
      <c r="A10" s="16"/>
      <c r="B10" s="17"/>
      <c r="C10" s="17"/>
      <c r="D10" s="18" t="s">
        <v>10</v>
      </c>
      <c r="E10" s="166">
        <f>SUM(E5:E7)</f>
        <v>25350</v>
      </c>
      <c r="F10" s="118">
        <f>SUM(F5:F9)</f>
        <v>42133.520000000004</v>
      </c>
      <c r="G10" s="119">
        <f>(E10-F10)</f>
        <v>-16783.520000000004</v>
      </c>
      <c r="I10" s="90"/>
    </row>
    <row r="11" spans="1:14" s="97" customFormat="1" ht="15" customHeight="1" x14ac:dyDescent="0.2">
      <c r="A11" s="95"/>
      <c r="B11" s="96"/>
      <c r="C11" s="96"/>
      <c r="D11" s="20"/>
      <c r="E11" s="191"/>
      <c r="F11" s="120"/>
      <c r="G11" s="121"/>
      <c r="I11" s="98"/>
    </row>
    <row r="12" spans="1:14" ht="18" x14ac:dyDescent="0.2">
      <c r="A12" s="21" t="s">
        <v>11</v>
      </c>
      <c r="B12" s="22"/>
      <c r="C12" s="22"/>
      <c r="D12" s="25"/>
      <c r="E12" s="155"/>
      <c r="F12" s="122"/>
      <c r="G12" s="123"/>
    </row>
    <row r="13" spans="1:14" s="14" customFormat="1" ht="16" customHeight="1" x14ac:dyDescent="0.2">
      <c r="A13" s="23" t="s">
        <v>12</v>
      </c>
      <c r="B13" s="24" t="s">
        <v>13</v>
      </c>
      <c r="C13" s="24" t="s">
        <v>384</v>
      </c>
      <c r="D13" s="25" t="s">
        <v>14</v>
      </c>
      <c r="E13" s="155">
        <v>4368</v>
      </c>
      <c r="F13" s="147">
        <f>+Activity!M25+Activity!M26+Activity!M35+Activity!M36+Activity!M45+Activity!M46+Activity!M54+Activity!M55+Activity!M59+Activity!M60+Activity!M84+Activity!M85+Activity!M105+Activity!M106+Activity!M128+Activity!M129</f>
        <v>2912</v>
      </c>
      <c r="G13" s="124">
        <f t="shared" ref="G13:G47" si="0">E13-F13</f>
        <v>1456</v>
      </c>
      <c r="H13" s="30"/>
      <c r="I13" s="91">
        <f t="shared" ref="I13:I47" si="1">IFERROR(F13/E13,"")</f>
        <v>0.66666666666666663</v>
      </c>
      <c r="J13" s="14" t="str">
        <f>IF(I13="","",IF(I13&gt;100%,"Check",""))</f>
        <v/>
      </c>
    </row>
    <row r="14" spans="1:14" s="14" customFormat="1" ht="16" customHeight="1" x14ac:dyDescent="0.2">
      <c r="A14" s="26"/>
      <c r="B14" s="24" t="s">
        <v>15</v>
      </c>
      <c r="C14" s="24" t="s">
        <v>384</v>
      </c>
      <c r="D14" s="25" t="s">
        <v>16</v>
      </c>
      <c r="E14" s="155">
        <v>436.8</v>
      </c>
      <c r="F14" s="148"/>
      <c r="G14" s="124">
        <f t="shared" si="0"/>
        <v>436.8</v>
      </c>
      <c r="I14" s="91">
        <f t="shared" si="1"/>
        <v>0</v>
      </c>
      <c r="J14" s="14" t="str">
        <f t="shared" ref="J14:J59" si="2">IF(I14="","",IF(I14&gt;100%,"Check",""))</f>
        <v/>
      </c>
    </row>
    <row r="15" spans="1:14" ht="16" customHeight="1" x14ac:dyDescent="0.2">
      <c r="A15" s="27"/>
      <c r="B15" s="24" t="s">
        <v>17</v>
      </c>
      <c r="C15" s="24" t="s">
        <v>384</v>
      </c>
      <c r="D15" s="13" t="s">
        <v>18</v>
      </c>
      <c r="E15" s="190">
        <v>1872</v>
      </c>
      <c r="F15" s="149">
        <f>+Activity!M28+Activity!M29+Activity!M38+Activity!M39+Activity!M48+Activity!M49+Activity!M57+Activity!M58+Activity!M62+Activity!M63+Activity!M87+Activity!M88+Activity!M108+Activity!M109+Activity!M131+Activity!M132</f>
        <v>1248</v>
      </c>
      <c r="G15" s="124">
        <f t="shared" si="0"/>
        <v>624</v>
      </c>
      <c r="H15" s="30"/>
      <c r="I15" s="91">
        <f t="shared" si="1"/>
        <v>0.66666666666666663</v>
      </c>
      <c r="J15" s="14" t="str">
        <f t="shared" si="2"/>
        <v/>
      </c>
    </row>
    <row r="16" spans="1:14" ht="16" customHeight="1" x14ac:dyDescent="0.2">
      <c r="A16" s="27"/>
      <c r="B16" s="24" t="s">
        <v>19</v>
      </c>
      <c r="C16" s="24" t="s">
        <v>385</v>
      </c>
      <c r="D16" s="25" t="s">
        <v>20</v>
      </c>
      <c r="E16" s="155">
        <v>500</v>
      </c>
      <c r="F16" s="122">
        <f>Activity!M24+Activity!M27+Activity!M30+Activity!M37+Activity!M47+Activity!M56+Activity!M61+Activity!M86+Activity!M90+Activity!M107+Activity!M115+Activity!M130</f>
        <v>165.71999999999997</v>
      </c>
      <c r="G16" s="124">
        <f t="shared" si="0"/>
        <v>334.28000000000003</v>
      </c>
      <c r="H16" s="3" t="s">
        <v>598</v>
      </c>
      <c r="I16" s="91">
        <f t="shared" si="1"/>
        <v>0.33143999999999996</v>
      </c>
      <c r="J16" s="14" t="str">
        <f t="shared" si="2"/>
        <v/>
      </c>
    </row>
    <row r="17" spans="1:10" ht="16" customHeight="1" x14ac:dyDescent="0.2">
      <c r="A17" s="27"/>
      <c r="B17" s="24" t="s">
        <v>21</v>
      </c>
      <c r="C17" s="24" t="s">
        <v>385</v>
      </c>
      <c r="D17" s="25" t="s">
        <v>99</v>
      </c>
      <c r="E17" s="155">
        <v>38.5</v>
      </c>
      <c r="F17" s="122">
        <f>+Activity!M66</f>
        <v>35</v>
      </c>
      <c r="G17" s="124">
        <f t="shared" si="0"/>
        <v>3.5</v>
      </c>
      <c r="I17" s="91">
        <f t="shared" si="1"/>
        <v>0.90909090909090906</v>
      </c>
      <c r="J17" s="14" t="str">
        <f t="shared" si="2"/>
        <v/>
      </c>
    </row>
    <row r="18" spans="1:10" ht="16" customHeight="1" x14ac:dyDescent="0.2">
      <c r="A18" s="27"/>
      <c r="B18" s="24" t="s">
        <v>23</v>
      </c>
      <c r="C18" s="24" t="s">
        <v>385</v>
      </c>
      <c r="D18" s="25" t="s">
        <v>22</v>
      </c>
      <c r="E18" s="155">
        <v>875</v>
      </c>
      <c r="F18" s="122"/>
      <c r="G18" s="124">
        <f t="shared" si="0"/>
        <v>875</v>
      </c>
      <c r="H18" s="86"/>
      <c r="I18" s="91">
        <f t="shared" si="1"/>
        <v>0</v>
      </c>
      <c r="J18" s="14" t="str">
        <f t="shared" si="2"/>
        <v/>
      </c>
    </row>
    <row r="19" spans="1:10" ht="16" customHeight="1" x14ac:dyDescent="0.2">
      <c r="A19" s="27"/>
      <c r="B19" s="24" t="s">
        <v>25</v>
      </c>
      <c r="C19" s="24" t="s">
        <v>385</v>
      </c>
      <c r="D19" s="25" t="s">
        <v>24</v>
      </c>
      <c r="E19" s="155">
        <v>577.5</v>
      </c>
      <c r="F19" s="122">
        <f>Activity!M31+Activity!M51</f>
        <v>453.75</v>
      </c>
      <c r="G19" s="124">
        <f t="shared" si="0"/>
        <v>123.75</v>
      </c>
      <c r="I19" s="91">
        <f t="shared" si="1"/>
        <v>0.7857142857142857</v>
      </c>
      <c r="J19" s="14" t="str">
        <f t="shared" si="2"/>
        <v/>
      </c>
    </row>
    <row r="20" spans="1:10" ht="16" customHeight="1" x14ac:dyDescent="0.2">
      <c r="A20" s="27"/>
      <c r="B20" s="24" t="s">
        <v>27</v>
      </c>
      <c r="C20" s="24" t="s">
        <v>385</v>
      </c>
      <c r="D20" s="25" t="s">
        <v>26</v>
      </c>
      <c r="E20" s="155">
        <v>0</v>
      </c>
      <c r="F20" s="122"/>
      <c r="G20" s="124">
        <f t="shared" si="0"/>
        <v>0</v>
      </c>
      <c r="I20" s="91" t="str">
        <f t="shared" si="1"/>
        <v/>
      </c>
      <c r="J20" s="14" t="str">
        <f t="shared" si="2"/>
        <v/>
      </c>
    </row>
    <row r="21" spans="1:10" ht="16" customHeight="1" x14ac:dyDescent="0.2">
      <c r="A21" s="23"/>
      <c r="B21" s="24" t="s">
        <v>163</v>
      </c>
      <c r="C21" s="24" t="s">
        <v>385</v>
      </c>
      <c r="D21" s="25" t="s">
        <v>28</v>
      </c>
      <c r="E21" s="155">
        <v>250</v>
      </c>
      <c r="F21" s="122"/>
      <c r="G21" s="124">
        <f t="shared" si="0"/>
        <v>250</v>
      </c>
      <c r="I21" s="91">
        <f t="shared" si="1"/>
        <v>0</v>
      </c>
      <c r="J21" s="14" t="str">
        <f t="shared" si="2"/>
        <v/>
      </c>
    </row>
    <row r="22" spans="1:10" ht="16" customHeight="1" x14ac:dyDescent="0.2">
      <c r="A22" s="23" t="s">
        <v>46</v>
      </c>
      <c r="B22" s="24" t="s">
        <v>47</v>
      </c>
      <c r="C22" s="24" t="s">
        <v>385</v>
      </c>
      <c r="D22" s="25" t="s">
        <v>410</v>
      </c>
      <c r="E22" s="155">
        <v>400</v>
      </c>
      <c r="F22" s="122">
        <f>Activity!M53</f>
        <v>400</v>
      </c>
      <c r="G22" s="124">
        <f t="shared" si="0"/>
        <v>0</v>
      </c>
      <c r="H22" s="86"/>
      <c r="I22" s="91">
        <f t="shared" si="1"/>
        <v>1</v>
      </c>
      <c r="J22" s="14" t="str">
        <f t="shared" si="2"/>
        <v/>
      </c>
    </row>
    <row r="23" spans="1:10" ht="31" customHeight="1" x14ac:dyDescent="0.2">
      <c r="A23" s="27"/>
      <c r="B23" s="24" t="s">
        <v>48</v>
      </c>
      <c r="C23" s="24" t="s">
        <v>385</v>
      </c>
      <c r="D23" s="25" t="s">
        <v>505</v>
      </c>
      <c r="E23" s="155">
        <v>310.21466666666669</v>
      </c>
      <c r="F23" s="122">
        <f>Activity!M20+Activity!M23+Activity!M43+Activity!M92</f>
        <v>263.42</v>
      </c>
      <c r="G23" s="124">
        <f t="shared" si="0"/>
        <v>46.794666666666672</v>
      </c>
      <c r="H23" s="30" t="s">
        <v>648</v>
      </c>
      <c r="I23" s="91">
        <f t="shared" si="1"/>
        <v>0.84915391922152827</v>
      </c>
      <c r="J23" s="14" t="str">
        <f t="shared" si="2"/>
        <v/>
      </c>
    </row>
    <row r="24" spans="1:10" s="14" customFormat="1" ht="16" customHeight="1" x14ac:dyDescent="0.2">
      <c r="A24" s="28" t="s">
        <v>37</v>
      </c>
      <c r="B24" s="29" t="s">
        <v>38</v>
      </c>
      <c r="C24" s="29" t="s">
        <v>385</v>
      </c>
      <c r="D24" s="61" t="s">
        <v>100</v>
      </c>
      <c r="E24" s="190">
        <v>583</v>
      </c>
      <c r="F24" s="122">
        <f>Activity!M104+Activity!M116</f>
        <v>530</v>
      </c>
      <c r="G24" s="124">
        <f t="shared" si="0"/>
        <v>53</v>
      </c>
      <c r="I24" s="91">
        <f t="shared" si="1"/>
        <v>0.90909090909090906</v>
      </c>
      <c r="J24" s="14" t="str">
        <f t="shared" si="2"/>
        <v/>
      </c>
    </row>
    <row r="25" spans="1:10" ht="16" customHeight="1" x14ac:dyDescent="0.2">
      <c r="A25" s="26"/>
      <c r="B25" s="29" t="s">
        <v>39</v>
      </c>
      <c r="C25" s="29" t="s">
        <v>385</v>
      </c>
      <c r="D25" s="13" t="s">
        <v>40</v>
      </c>
      <c r="E25" s="190">
        <v>0</v>
      </c>
      <c r="F25" s="122"/>
      <c r="G25" s="124">
        <f t="shared" si="0"/>
        <v>0</v>
      </c>
      <c r="I25" s="91" t="str">
        <f t="shared" si="1"/>
        <v/>
      </c>
      <c r="J25" s="14" t="str">
        <f t="shared" si="2"/>
        <v/>
      </c>
    </row>
    <row r="26" spans="1:10" ht="16" customHeight="1" x14ac:dyDescent="0.2">
      <c r="A26" s="32"/>
      <c r="B26" s="11" t="s">
        <v>98</v>
      </c>
      <c r="C26" s="29" t="s">
        <v>385</v>
      </c>
      <c r="D26" s="25" t="s">
        <v>233</v>
      </c>
      <c r="E26" s="155">
        <v>1172</v>
      </c>
      <c r="F26" s="122">
        <f>Activity!M101+Activity!M112</f>
        <v>611.6</v>
      </c>
      <c r="G26" s="124">
        <f t="shared" si="0"/>
        <v>560.4</v>
      </c>
      <c r="I26" s="91">
        <f t="shared" si="1"/>
        <v>0.5218430034129693</v>
      </c>
      <c r="J26" s="14" t="str">
        <f t="shared" si="2"/>
        <v/>
      </c>
    </row>
    <row r="27" spans="1:10" ht="16" customHeight="1" x14ac:dyDescent="0.2">
      <c r="A27" s="32"/>
      <c r="B27" s="11" t="s">
        <v>146</v>
      </c>
      <c r="C27" s="29" t="s">
        <v>385</v>
      </c>
      <c r="D27" s="25" t="s">
        <v>152</v>
      </c>
      <c r="E27" s="155">
        <v>0</v>
      </c>
      <c r="F27" s="122"/>
      <c r="G27" s="124">
        <f t="shared" si="0"/>
        <v>0</v>
      </c>
      <c r="I27" s="91" t="str">
        <f t="shared" si="1"/>
        <v/>
      </c>
      <c r="J27" s="14" t="str">
        <f t="shared" si="2"/>
        <v/>
      </c>
    </row>
    <row r="28" spans="1:10" ht="16" customHeight="1" x14ac:dyDescent="0.2">
      <c r="A28" s="32"/>
      <c r="B28" s="11" t="s">
        <v>150</v>
      </c>
      <c r="C28" s="29" t="s">
        <v>385</v>
      </c>
      <c r="D28" s="25" t="s">
        <v>164</v>
      </c>
      <c r="E28" s="155">
        <v>300</v>
      </c>
      <c r="F28" s="122">
        <f>+Activity!M111+Activity!M120+Activity!M126+Activity!M127</f>
        <v>349.81</v>
      </c>
      <c r="G28" s="124">
        <f t="shared" si="0"/>
        <v>-49.81</v>
      </c>
      <c r="H28" s="3" t="s">
        <v>631</v>
      </c>
      <c r="I28" s="91">
        <f t="shared" si="1"/>
        <v>1.1660333333333333</v>
      </c>
      <c r="J28" s="14" t="str">
        <f t="shared" si="2"/>
        <v>Check</v>
      </c>
    </row>
    <row r="29" spans="1:10" s="30" customFormat="1" ht="16" customHeight="1" x14ac:dyDescent="0.2">
      <c r="A29" s="32"/>
      <c r="B29" s="11" t="s">
        <v>156</v>
      </c>
      <c r="C29" s="29" t="s">
        <v>385</v>
      </c>
      <c r="D29" s="25" t="s">
        <v>161</v>
      </c>
      <c r="E29" s="155">
        <v>900</v>
      </c>
      <c r="F29" s="192">
        <f>+Activity!M44+Activity!M83+Activity!M110+Activity!M113</f>
        <v>447.18999999999994</v>
      </c>
      <c r="G29" s="124">
        <f t="shared" si="0"/>
        <v>452.81000000000006</v>
      </c>
      <c r="H29" s="86" t="s">
        <v>597</v>
      </c>
      <c r="I29" s="91">
        <f>IFERROR(F30/E29,"")</f>
        <v>0.43293333333333334</v>
      </c>
      <c r="J29" s="14" t="str">
        <f t="shared" si="2"/>
        <v/>
      </c>
    </row>
    <row r="30" spans="1:10" s="30" customFormat="1" ht="16" customHeight="1" x14ac:dyDescent="0.2">
      <c r="A30" s="32"/>
      <c r="B30" s="11" t="s">
        <v>495</v>
      </c>
      <c r="C30" s="29"/>
      <c r="D30" s="25" t="s">
        <v>496</v>
      </c>
      <c r="E30" s="155">
        <v>600</v>
      </c>
      <c r="F30" s="122">
        <f>Activity!M18+Activity!M124+Activity!M125+Activity!M133+Activity!M134+Activity!M135</f>
        <v>389.64</v>
      </c>
      <c r="G30" s="124">
        <f t="shared" si="0"/>
        <v>210.36</v>
      </c>
      <c r="H30" s="86" t="s">
        <v>497</v>
      </c>
      <c r="I30" s="91"/>
      <c r="J30" s="14"/>
    </row>
    <row r="31" spans="1:10" s="30" customFormat="1" ht="16" customHeight="1" x14ac:dyDescent="0.2">
      <c r="A31" s="23" t="s">
        <v>49</v>
      </c>
      <c r="B31" s="11" t="s">
        <v>50</v>
      </c>
      <c r="C31" s="24" t="s">
        <v>385</v>
      </c>
      <c r="D31" s="25" t="s">
        <v>131</v>
      </c>
      <c r="E31" s="155">
        <v>5000</v>
      </c>
      <c r="F31" s="122">
        <f>Activity!M16+Activity!M33+Activity!M34+Activity!M42+Activity!M50+Activity!M65+Activity!M89+Activity!M102</f>
        <v>5413.76</v>
      </c>
      <c r="G31" s="124">
        <f t="shared" si="0"/>
        <v>-413.76000000000022</v>
      </c>
      <c r="H31" s="3"/>
      <c r="I31" s="91">
        <f t="shared" si="1"/>
        <v>1.0827519999999999</v>
      </c>
      <c r="J31" s="14" t="str">
        <f t="shared" si="2"/>
        <v>Check</v>
      </c>
    </row>
    <row r="32" spans="1:10" s="30" customFormat="1" ht="16" customHeight="1" x14ac:dyDescent="0.2">
      <c r="A32" s="26" t="s">
        <v>144</v>
      </c>
      <c r="B32" s="11" t="s">
        <v>51</v>
      </c>
      <c r="C32" s="24" t="s">
        <v>385</v>
      </c>
      <c r="D32" s="25" t="s">
        <v>52</v>
      </c>
      <c r="E32" s="155">
        <v>330</v>
      </c>
      <c r="F32" s="122">
        <f>+Activity!M68</f>
        <v>336</v>
      </c>
      <c r="G32" s="124">
        <f t="shared" si="0"/>
        <v>-6</v>
      </c>
      <c r="H32" s="3"/>
      <c r="I32" s="91">
        <f t="shared" si="1"/>
        <v>1.0181818181818181</v>
      </c>
      <c r="J32" s="14" t="str">
        <f t="shared" si="2"/>
        <v>Check</v>
      </c>
    </row>
    <row r="33" spans="1:10" ht="16" customHeight="1" x14ac:dyDescent="0.2">
      <c r="A33" s="31" t="s">
        <v>145</v>
      </c>
      <c r="B33" s="11" t="s">
        <v>53</v>
      </c>
      <c r="C33" s="24" t="s">
        <v>385</v>
      </c>
      <c r="D33" s="25" t="s">
        <v>54</v>
      </c>
      <c r="E33" s="155">
        <v>330</v>
      </c>
      <c r="F33" s="122"/>
      <c r="G33" s="124">
        <f t="shared" si="0"/>
        <v>330</v>
      </c>
      <c r="H33" s="86"/>
      <c r="I33" s="91">
        <f t="shared" si="1"/>
        <v>0</v>
      </c>
      <c r="J33" s="14" t="str">
        <f t="shared" si="2"/>
        <v/>
      </c>
    </row>
    <row r="34" spans="1:10" s="14" customFormat="1" ht="16" customHeight="1" x14ac:dyDescent="0.2">
      <c r="A34" s="26"/>
      <c r="B34" s="11" t="s">
        <v>55</v>
      </c>
      <c r="C34" s="24" t="s">
        <v>385</v>
      </c>
      <c r="D34" s="25" t="s">
        <v>128</v>
      </c>
      <c r="E34" s="155">
        <v>0</v>
      </c>
      <c r="F34" s="122"/>
      <c r="G34" s="124">
        <f t="shared" si="0"/>
        <v>0</v>
      </c>
      <c r="H34" s="3"/>
      <c r="I34" s="91" t="str">
        <f t="shared" si="1"/>
        <v/>
      </c>
      <c r="J34" s="14" t="str">
        <f t="shared" si="2"/>
        <v/>
      </c>
    </row>
    <row r="35" spans="1:10" ht="16" customHeight="1" x14ac:dyDescent="0.2">
      <c r="A35" s="31"/>
      <c r="B35" s="11" t="s">
        <v>56</v>
      </c>
      <c r="C35" s="24" t="s">
        <v>385</v>
      </c>
      <c r="D35" s="25" t="s">
        <v>493</v>
      </c>
      <c r="E35" s="155">
        <v>1500</v>
      </c>
      <c r="F35" s="122">
        <f>Activity!M15+Activity!M117</f>
        <v>1480</v>
      </c>
      <c r="G35" s="124">
        <f t="shared" si="0"/>
        <v>20</v>
      </c>
      <c r="H35" s="132" t="s">
        <v>500</v>
      </c>
      <c r="I35" s="91">
        <f t="shared" si="1"/>
        <v>0.98666666666666669</v>
      </c>
      <c r="J35" s="14" t="str">
        <f t="shared" si="2"/>
        <v/>
      </c>
    </row>
    <row r="36" spans="1:10" ht="16" customHeight="1" x14ac:dyDescent="0.2">
      <c r="A36" s="27"/>
      <c r="B36" s="11" t="s">
        <v>58</v>
      </c>
      <c r="C36" s="24" t="s">
        <v>385</v>
      </c>
      <c r="D36" s="25" t="s">
        <v>57</v>
      </c>
      <c r="E36" s="155">
        <v>200</v>
      </c>
      <c r="F36" s="122">
        <f>Activity!M32</f>
        <v>38.4</v>
      </c>
      <c r="G36" s="124">
        <f t="shared" si="0"/>
        <v>161.6</v>
      </c>
      <c r="I36" s="91">
        <f t="shared" si="1"/>
        <v>0.192</v>
      </c>
      <c r="J36" s="14" t="str">
        <f t="shared" si="2"/>
        <v/>
      </c>
    </row>
    <row r="37" spans="1:10" ht="16" customHeight="1" x14ac:dyDescent="0.2">
      <c r="A37" s="26"/>
      <c r="B37" s="11" t="s">
        <v>60</v>
      </c>
      <c r="C37" s="24" t="s">
        <v>385</v>
      </c>
      <c r="D37" s="25" t="s">
        <v>59</v>
      </c>
      <c r="E37" s="155">
        <v>440.00000000000006</v>
      </c>
      <c r="F37" s="122"/>
      <c r="G37" s="124">
        <f t="shared" si="0"/>
        <v>440.00000000000006</v>
      </c>
      <c r="H37" s="14"/>
      <c r="I37" s="91">
        <f t="shared" si="1"/>
        <v>0</v>
      </c>
      <c r="J37" s="14" t="str">
        <f t="shared" si="2"/>
        <v/>
      </c>
    </row>
    <row r="38" spans="1:10" ht="32" customHeight="1" x14ac:dyDescent="0.2">
      <c r="A38" s="32"/>
      <c r="B38" s="11" t="s">
        <v>61</v>
      </c>
      <c r="C38" s="24" t="s">
        <v>385</v>
      </c>
      <c r="D38" s="25" t="s">
        <v>494</v>
      </c>
      <c r="E38" s="155">
        <v>250</v>
      </c>
      <c r="F38" s="122">
        <f>+Activity!M64+Activity!M99+Activity!M114</f>
        <v>79.44</v>
      </c>
      <c r="G38" s="124">
        <f t="shared" si="0"/>
        <v>170.56</v>
      </c>
      <c r="H38" s="86" t="s">
        <v>632</v>
      </c>
      <c r="I38" s="91">
        <f t="shared" si="1"/>
        <v>0.31775999999999999</v>
      </c>
      <c r="J38" s="14" t="str">
        <f t="shared" si="2"/>
        <v/>
      </c>
    </row>
    <row r="39" spans="1:10" ht="16" customHeight="1" x14ac:dyDescent="0.2">
      <c r="A39" s="32"/>
      <c r="B39" s="11" t="s">
        <v>147</v>
      </c>
      <c r="C39" s="29" t="s">
        <v>385</v>
      </c>
      <c r="D39" s="25" t="s">
        <v>149</v>
      </c>
      <c r="E39" s="155"/>
      <c r="F39" s="122"/>
      <c r="G39" s="124">
        <f t="shared" si="0"/>
        <v>0</v>
      </c>
      <c r="H39" s="86"/>
      <c r="I39" s="91" t="str">
        <f t="shared" si="1"/>
        <v/>
      </c>
      <c r="J39" s="14" t="str">
        <f t="shared" si="2"/>
        <v/>
      </c>
    </row>
    <row r="40" spans="1:10" s="14" customFormat="1" ht="16" customHeight="1" x14ac:dyDescent="0.2">
      <c r="A40" s="32"/>
      <c r="B40" s="11" t="s">
        <v>148</v>
      </c>
      <c r="C40" s="24" t="s">
        <v>385</v>
      </c>
      <c r="D40" s="25" t="s">
        <v>165</v>
      </c>
      <c r="E40" s="155">
        <v>5000</v>
      </c>
      <c r="F40" s="150">
        <f>+Activity!M41+Activity!M67+Activity!M119</f>
        <v>1458</v>
      </c>
      <c r="G40" s="124">
        <f t="shared" si="0"/>
        <v>3542</v>
      </c>
      <c r="H40" s="86"/>
      <c r="I40" s="91">
        <f t="shared" si="1"/>
        <v>0.29160000000000003</v>
      </c>
      <c r="J40" s="14" t="str">
        <f t="shared" si="2"/>
        <v/>
      </c>
    </row>
    <row r="41" spans="1:10" ht="16" customHeight="1" x14ac:dyDescent="0.2">
      <c r="A41" s="28" t="s">
        <v>35</v>
      </c>
      <c r="B41" s="29" t="s">
        <v>36</v>
      </c>
      <c r="C41" s="29"/>
      <c r="D41" s="13" t="s">
        <v>35</v>
      </c>
      <c r="E41" s="190">
        <v>0</v>
      </c>
      <c r="F41" s="122"/>
      <c r="G41" s="124">
        <f t="shared" si="0"/>
        <v>0</v>
      </c>
      <c r="I41" s="91" t="str">
        <f t="shared" si="1"/>
        <v/>
      </c>
      <c r="J41" s="14" t="str">
        <f t="shared" si="2"/>
        <v/>
      </c>
    </row>
    <row r="42" spans="1:10" ht="16" customHeight="1" x14ac:dyDescent="0.2">
      <c r="A42" s="23" t="s">
        <v>41</v>
      </c>
      <c r="B42" s="24" t="s">
        <v>42</v>
      </c>
      <c r="C42" s="24" t="s">
        <v>386</v>
      </c>
      <c r="D42" s="25" t="s">
        <v>43</v>
      </c>
      <c r="E42" s="155">
        <v>0</v>
      </c>
      <c r="F42" s="122"/>
      <c r="G42" s="124">
        <f t="shared" si="0"/>
        <v>0</v>
      </c>
      <c r="I42" s="91" t="str">
        <f t="shared" si="1"/>
        <v/>
      </c>
      <c r="J42" s="14" t="str">
        <f t="shared" si="2"/>
        <v/>
      </c>
    </row>
    <row r="43" spans="1:10" ht="16" customHeight="1" x14ac:dyDescent="0.2">
      <c r="A43" s="27"/>
      <c r="B43" s="24" t="s">
        <v>44</v>
      </c>
      <c r="C43" s="29" t="s">
        <v>385</v>
      </c>
      <c r="D43" s="25" t="s">
        <v>45</v>
      </c>
      <c r="E43" s="155">
        <v>505</v>
      </c>
      <c r="F43" s="150">
        <f>+Activity!M103</f>
        <v>267</v>
      </c>
      <c r="G43" s="124">
        <f t="shared" si="0"/>
        <v>238</v>
      </c>
      <c r="H43" s="30"/>
      <c r="I43" s="91">
        <f t="shared" si="1"/>
        <v>0.52871287128712874</v>
      </c>
      <c r="J43" s="14" t="str">
        <f t="shared" si="2"/>
        <v/>
      </c>
    </row>
    <row r="44" spans="1:10" ht="16" customHeight="1" x14ac:dyDescent="0.2">
      <c r="A44" s="23" t="s">
        <v>29</v>
      </c>
      <c r="B44" s="24" t="s">
        <v>30</v>
      </c>
      <c r="C44" s="24" t="s">
        <v>385</v>
      </c>
      <c r="D44" s="25" t="s">
        <v>94</v>
      </c>
      <c r="E44" s="155">
        <v>330</v>
      </c>
      <c r="F44" s="122">
        <f>Activity!M14</f>
        <v>306.89</v>
      </c>
      <c r="G44" s="124">
        <f t="shared" si="0"/>
        <v>23.110000000000014</v>
      </c>
      <c r="I44" s="91">
        <f t="shared" si="1"/>
        <v>0.92996969696969689</v>
      </c>
      <c r="J44" s="14" t="str">
        <f t="shared" si="2"/>
        <v/>
      </c>
    </row>
    <row r="45" spans="1:10" ht="16" customHeight="1" x14ac:dyDescent="0.2">
      <c r="A45" s="27"/>
      <c r="B45" s="24" t="s">
        <v>32</v>
      </c>
      <c r="C45" s="24" t="s">
        <v>385</v>
      </c>
      <c r="D45" s="25" t="s">
        <v>33</v>
      </c>
      <c r="E45" s="155">
        <v>125.4</v>
      </c>
      <c r="F45" s="122">
        <f>Activity!M17</f>
        <v>112</v>
      </c>
      <c r="G45" s="124">
        <f t="shared" si="0"/>
        <v>13.400000000000006</v>
      </c>
      <c r="I45" s="91">
        <f t="shared" si="1"/>
        <v>0.89314194577352468</v>
      </c>
      <c r="J45" s="14" t="str">
        <f t="shared" si="2"/>
        <v/>
      </c>
    </row>
    <row r="46" spans="1:10" ht="16" customHeight="1" x14ac:dyDescent="0.2">
      <c r="A46" s="27"/>
      <c r="B46" s="24" t="s">
        <v>34</v>
      </c>
      <c r="C46" s="24" t="s">
        <v>385</v>
      </c>
      <c r="D46" s="25" t="s">
        <v>299</v>
      </c>
      <c r="E46" s="155">
        <v>500</v>
      </c>
      <c r="F46" s="122">
        <f>+Activity!M91+Activity!M118</f>
        <v>345.83</v>
      </c>
      <c r="G46" s="124">
        <f t="shared" si="0"/>
        <v>154.17000000000002</v>
      </c>
      <c r="H46" s="3" t="s">
        <v>633</v>
      </c>
      <c r="I46" s="91">
        <f t="shared" si="1"/>
        <v>0.69165999999999994</v>
      </c>
      <c r="J46" s="14" t="str">
        <f t="shared" si="2"/>
        <v/>
      </c>
    </row>
    <row r="47" spans="1:10" ht="16" customHeight="1" x14ac:dyDescent="0.2">
      <c r="A47" s="32"/>
      <c r="B47" s="11"/>
      <c r="C47" s="11"/>
      <c r="D47" s="25"/>
      <c r="E47" s="155"/>
      <c r="F47" s="122"/>
      <c r="G47" s="124">
        <f t="shared" si="0"/>
        <v>0</v>
      </c>
      <c r="I47" s="91" t="str">
        <f t="shared" si="1"/>
        <v/>
      </c>
      <c r="J47" s="14" t="str">
        <f t="shared" si="2"/>
        <v/>
      </c>
    </row>
    <row r="48" spans="1:10" s="35" customFormat="1" ht="16" customHeight="1" x14ac:dyDescent="0.2">
      <c r="A48" s="33"/>
      <c r="B48" s="34"/>
      <c r="C48" s="34"/>
      <c r="D48" s="34" t="s">
        <v>10</v>
      </c>
      <c r="E48" s="154">
        <f>SUM(E13:E47)</f>
        <v>27693.414666666667</v>
      </c>
      <c r="F48" s="154">
        <f t="shared" ref="F48:G48" si="3">SUM(F13:F47)</f>
        <v>17643.450000000004</v>
      </c>
      <c r="G48" s="154">
        <f t="shared" si="3"/>
        <v>10049.964666666667</v>
      </c>
      <c r="I48" s="91">
        <f t="shared" ref="I48:I57" si="4">IFERROR(F48/E48,"")</f>
        <v>0.63709911588608248</v>
      </c>
      <c r="J48" s="14" t="str">
        <f t="shared" si="2"/>
        <v/>
      </c>
    </row>
    <row r="49" spans="1:10" ht="16" customHeight="1" x14ac:dyDescent="0.2">
      <c r="A49" s="36"/>
      <c r="B49" s="25"/>
      <c r="C49" s="25"/>
      <c r="D49" s="25"/>
      <c r="E49" s="155"/>
      <c r="F49" s="156"/>
      <c r="G49" s="157"/>
      <c r="I49" s="91" t="str">
        <f t="shared" si="4"/>
        <v/>
      </c>
      <c r="J49" s="14" t="str">
        <f t="shared" si="2"/>
        <v/>
      </c>
    </row>
    <row r="50" spans="1:10" s="39" customFormat="1" ht="16" customHeight="1" x14ac:dyDescent="0.2">
      <c r="A50" s="37" t="s">
        <v>62</v>
      </c>
      <c r="B50" s="38"/>
      <c r="C50" s="38"/>
      <c r="D50" s="99"/>
      <c r="E50" s="158"/>
      <c r="F50" s="159"/>
      <c r="G50" s="160"/>
      <c r="I50" s="91" t="str">
        <f t="shared" si="4"/>
        <v/>
      </c>
      <c r="J50" s="14" t="str">
        <f t="shared" si="2"/>
        <v/>
      </c>
    </row>
    <row r="51" spans="1:10" ht="16" customHeight="1" x14ac:dyDescent="0.2">
      <c r="A51" s="40" t="s">
        <v>63</v>
      </c>
      <c r="B51" s="25" t="s">
        <v>64</v>
      </c>
      <c r="C51" s="25"/>
      <c r="D51" s="25" t="s">
        <v>65</v>
      </c>
      <c r="E51" s="161">
        <v>0</v>
      </c>
      <c r="F51" s="162"/>
      <c r="G51" s="163">
        <f>E51-F51</f>
        <v>0</v>
      </c>
      <c r="I51" s="91" t="str">
        <f t="shared" si="4"/>
        <v/>
      </c>
      <c r="J51" s="14" t="str">
        <f t="shared" si="2"/>
        <v/>
      </c>
    </row>
    <row r="52" spans="1:10" ht="45" x14ac:dyDescent="0.2">
      <c r="A52" s="32"/>
      <c r="B52" s="25" t="s">
        <v>66</v>
      </c>
      <c r="C52" s="25"/>
      <c r="D52" s="25" t="s">
        <v>173</v>
      </c>
      <c r="E52" s="155">
        <v>0</v>
      </c>
      <c r="F52" s="162">
        <f>Activity!M21+Activity!M79</f>
        <v>15929</v>
      </c>
      <c r="G52" s="163">
        <f>E52-F52</f>
        <v>-15929</v>
      </c>
      <c r="H52" s="86" t="s">
        <v>578</v>
      </c>
      <c r="I52" s="91" t="str">
        <f t="shared" si="4"/>
        <v/>
      </c>
      <c r="J52" s="14" t="str">
        <f t="shared" si="2"/>
        <v/>
      </c>
    </row>
    <row r="53" spans="1:10" ht="15" customHeight="1" x14ac:dyDescent="0.2">
      <c r="A53" s="32"/>
      <c r="B53" s="25" t="s">
        <v>67</v>
      </c>
      <c r="C53" s="25"/>
      <c r="D53" s="25" t="s">
        <v>300</v>
      </c>
      <c r="E53" s="155">
        <v>0</v>
      </c>
      <c r="F53" s="162"/>
      <c r="G53" s="163">
        <f>E53-F53</f>
        <v>0</v>
      </c>
      <c r="I53" s="91" t="str">
        <f t="shared" si="4"/>
        <v/>
      </c>
      <c r="J53" s="14" t="str">
        <f t="shared" si="2"/>
        <v/>
      </c>
    </row>
    <row r="54" spans="1:10" s="35" customFormat="1" ht="15" customHeight="1" x14ac:dyDescent="0.2">
      <c r="A54" s="41"/>
      <c r="B54" s="42"/>
      <c r="C54" s="42"/>
      <c r="D54" s="34" t="s">
        <v>10</v>
      </c>
      <c r="E54" s="164">
        <f>SUM(E51:E53)</f>
        <v>0</v>
      </c>
      <c r="F54" s="165">
        <f>SUM(F51:F53)</f>
        <v>15929</v>
      </c>
      <c r="G54" s="166">
        <f>E54-F54</f>
        <v>-15929</v>
      </c>
      <c r="H54" s="3" t="s">
        <v>498</v>
      </c>
      <c r="I54" s="91" t="str">
        <f t="shared" si="4"/>
        <v/>
      </c>
      <c r="J54" s="14" t="str">
        <f t="shared" si="2"/>
        <v/>
      </c>
    </row>
    <row r="55" spans="1:10" ht="15" customHeight="1" x14ac:dyDescent="0.2">
      <c r="A55" s="32"/>
      <c r="B55" s="24"/>
      <c r="C55" s="24"/>
      <c r="D55" s="25"/>
      <c r="E55" s="167"/>
      <c r="F55" s="156"/>
      <c r="G55" s="157"/>
      <c r="I55" s="91" t="str">
        <f t="shared" si="4"/>
        <v/>
      </c>
      <c r="J55" s="14" t="str">
        <f t="shared" si="2"/>
        <v/>
      </c>
    </row>
    <row r="56" spans="1:10" ht="15" customHeight="1" x14ac:dyDescent="0.2">
      <c r="A56" s="43" t="s">
        <v>68</v>
      </c>
      <c r="B56" s="24"/>
      <c r="C56" s="24"/>
      <c r="D56" s="25"/>
      <c r="E56" s="168">
        <v>2500</v>
      </c>
      <c r="F56" s="156"/>
      <c r="G56" s="157"/>
      <c r="I56" s="91">
        <f t="shared" si="4"/>
        <v>0</v>
      </c>
      <c r="J56" s="14" t="str">
        <f t="shared" si="2"/>
        <v/>
      </c>
    </row>
    <row r="57" spans="1:10" ht="15" customHeight="1" x14ac:dyDescent="0.2">
      <c r="A57" s="31"/>
      <c r="B57" s="24"/>
      <c r="C57" s="24"/>
      <c r="D57" s="25"/>
      <c r="E57" s="167"/>
      <c r="F57" s="156"/>
      <c r="G57" s="157"/>
      <c r="I57" s="91" t="str">
        <f t="shared" si="4"/>
        <v/>
      </c>
      <c r="J57" s="14" t="str">
        <f t="shared" si="2"/>
        <v/>
      </c>
    </row>
    <row r="58" spans="1:10" ht="15" customHeight="1" x14ac:dyDescent="0.2">
      <c r="A58" s="44" t="s">
        <v>69</v>
      </c>
      <c r="B58" s="45"/>
      <c r="C58" s="144"/>
      <c r="D58" s="129"/>
      <c r="E58" s="169">
        <f>E10</f>
        <v>25350</v>
      </c>
      <c r="F58" s="169">
        <f>F10</f>
        <v>42133.520000000004</v>
      </c>
      <c r="G58" s="157"/>
      <c r="I58" s="91"/>
      <c r="J58" s="14" t="str">
        <f t="shared" si="2"/>
        <v/>
      </c>
    </row>
    <row r="59" spans="1:10" ht="102" x14ac:dyDescent="0.2">
      <c r="A59" s="46" t="s">
        <v>70</v>
      </c>
      <c r="B59" s="45"/>
      <c r="C59" s="144"/>
      <c r="D59" s="129"/>
      <c r="E59" s="170">
        <f>E48+E54+E56</f>
        <v>30193.414666666667</v>
      </c>
      <c r="F59" s="170">
        <f>F48+F54+F56</f>
        <v>33572.450000000004</v>
      </c>
      <c r="G59" s="171">
        <f>E59-F59</f>
        <v>-3379.0353333333369</v>
      </c>
      <c r="I59" s="91">
        <f>IFERROR(F59/E59,"")</f>
        <v>1.1119129906516922</v>
      </c>
      <c r="J59" s="14" t="str">
        <f t="shared" si="2"/>
        <v>Check</v>
      </c>
    </row>
    <row r="60" spans="1:10" s="49" customFormat="1" ht="39" thickBot="1" x14ac:dyDescent="0.25">
      <c r="A60" s="47" t="s">
        <v>71</v>
      </c>
      <c r="B60" s="48"/>
      <c r="C60" s="145"/>
      <c r="D60" s="130"/>
      <c r="E60" s="172">
        <f>E58-E59</f>
        <v>-4843.4146666666675</v>
      </c>
      <c r="F60" s="81"/>
      <c r="G60" s="108"/>
      <c r="I60" s="92"/>
    </row>
    <row r="61" spans="1:10" ht="15" thickBot="1" x14ac:dyDescent="0.25">
      <c r="D61" s="51"/>
      <c r="E61" s="51"/>
      <c r="F61" s="135"/>
      <c r="G61" s="136"/>
    </row>
    <row r="62" spans="1:10" s="54" customFormat="1" ht="16" thickBot="1" x14ac:dyDescent="0.25">
      <c r="A62" s="52" t="s">
        <v>72</v>
      </c>
      <c r="B62" s="53"/>
      <c r="C62" s="137"/>
      <c r="D62" s="137"/>
      <c r="E62" s="138">
        <f>E5/430.6</f>
        <v>58.058522991175103</v>
      </c>
      <c r="F62" s="133"/>
      <c r="G62" s="134"/>
      <c r="I62" s="93"/>
    </row>
    <row r="63" spans="1:10" s="54" customFormat="1" ht="15" x14ac:dyDescent="0.2">
      <c r="D63" s="100"/>
      <c r="F63" s="57"/>
      <c r="G63" s="109"/>
      <c r="I63" s="93"/>
    </row>
    <row r="64" spans="1:10" s="54" customFormat="1" ht="15" x14ac:dyDescent="0.2">
      <c r="A64" s="54" t="s">
        <v>73</v>
      </c>
      <c r="B64" s="59"/>
      <c r="C64" s="59"/>
      <c r="D64" s="100"/>
      <c r="E64" s="54" t="s">
        <v>74</v>
      </c>
      <c r="F64" s="57">
        <f>Activity!P13</f>
        <v>19310.080000000009</v>
      </c>
      <c r="G64" s="109"/>
      <c r="I64" s="93"/>
    </row>
    <row r="65" spans="1:9" s="54" customFormat="1" ht="15" x14ac:dyDescent="0.2">
      <c r="B65" s="59"/>
      <c r="C65" s="59"/>
      <c r="D65" s="100"/>
      <c r="E65" s="54" t="s">
        <v>103</v>
      </c>
      <c r="F65" s="131">
        <f>-Activity!L139</f>
        <v>-5255.9000000000005</v>
      </c>
      <c r="G65" s="109"/>
      <c r="I65" s="93"/>
    </row>
    <row r="66" spans="1:9" s="54" customFormat="1" ht="15" x14ac:dyDescent="0.2">
      <c r="B66" s="59"/>
      <c r="C66" s="59"/>
      <c r="D66" s="100"/>
      <c r="F66" s="57"/>
      <c r="G66" s="109"/>
      <c r="H66" s="71"/>
      <c r="I66" s="94"/>
    </row>
    <row r="67" spans="1:9" s="54" customFormat="1" ht="17.75" customHeight="1" x14ac:dyDescent="0.2">
      <c r="B67" s="59"/>
      <c r="C67" s="59"/>
      <c r="D67" s="100"/>
      <c r="E67" s="54" t="s">
        <v>104</v>
      </c>
      <c r="F67" s="82">
        <f>F64+F10-F48-F54+F65</f>
        <v>22615.250000000007</v>
      </c>
      <c r="G67" s="109" t="s">
        <v>75</v>
      </c>
      <c r="H67" s="153" t="s">
        <v>655</v>
      </c>
      <c r="I67" s="94"/>
    </row>
    <row r="68" spans="1:9" s="54" customFormat="1" ht="15" x14ac:dyDescent="0.2">
      <c r="B68" s="59"/>
      <c r="C68" s="59"/>
      <c r="D68" s="100"/>
      <c r="F68" s="186"/>
      <c r="G68" s="109"/>
      <c r="H68" s="151"/>
      <c r="I68" s="93"/>
    </row>
    <row r="69" spans="1:9" ht="15" x14ac:dyDescent="0.2">
      <c r="A69" s="60"/>
      <c r="B69" s="59"/>
      <c r="C69" s="59"/>
      <c r="H69" s="151"/>
    </row>
    <row r="70" spans="1:9" ht="15" x14ac:dyDescent="0.2">
      <c r="A70" s="60"/>
      <c r="B70" s="59"/>
      <c r="C70" s="59"/>
      <c r="H70" s="151"/>
    </row>
    <row r="71" spans="1:9" ht="15" x14ac:dyDescent="0.2">
      <c r="H71" s="151"/>
    </row>
    <row r="72" spans="1:9" ht="50" customHeight="1" x14ac:dyDescent="0.2">
      <c r="A72" s="242" t="s">
        <v>499</v>
      </c>
      <c r="B72" s="242"/>
      <c r="C72" s="242"/>
      <c r="D72" s="242"/>
      <c r="E72" s="110"/>
      <c r="F72" s="110"/>
      <c r="H72" s="152"/>
    </row>
  </sheetData>
  <sheetProtection selectLockedCells="1" selectUnlockedCells="1"/>
  <sortState xmlns:xlrd2="http://schemas.microsoft.com/office/spreadsheetml/2017/richdata2" ref="A13:H46">
    <sortCondition ref="B13:B46"/>
  </sortState>
  <mergeCells count="1">
    <mergeCell ref="A72:D72"/>
  </mergeCells>
  <phoneticPr fontId="23" type="noConversion"/>
  <conditionalFormatting sqref="J13:J59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  <ignoredErrors>
    <ignoredError sqref="I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141"/>
  <sheetViews>
    <sheetView tabSelected="1" zoomScale="140" zoomScaleNormal="140" workbookViewId="0">
      <pane xSplit="1" ySplit="4" topLeftCell="F120" activePane="bottomRight" state="frozen"/>
      <selection sqref="A1:XFD1048576"/>
      <selection pane="topRight" sqref="A1:XFD1048576"/>
      <selection pane="bottomLeft" sqref="A1:XFD1048576"/>
      <selection pane="bottomRight" activeCell="C124" sqref="C124:M135"/>
    </sheetView>
  </sheetViews>
  <sheetFormatPr baseColWidth="10" defaultColWidth="10.5" defaultRowHeight="15" x14ac:dyDescent="0.2"/>
  <cols>
    <col min="1" max="1" width="13.5" style="62" customWidth="1"/>
    <col min="2" max="2" width="26.6640625" style="54" customWidth="1"/>
    <col min="3" max="3" width="27.83203125" style="54" customWidth="1"/>
    <col min="4" max="4" width="12" style="54" customWidth="1"/>
    <col min="5" max="5" width="5.6640625" style="194" customWidth="1"/>
    <col min="6" max="6" width="7.1640625" style="54" customWidth="1"/>
    <col min="7" max="7" width="11.33203125" style="54" customWidth="1"/>
    <col min="8" max="8" width="12" style="195" customWidth="1"/>
    <col min="9" max="9" width="12" style="196" customWidth="1"/>
    <col min="10" max="10" width="1.83203125" style="197" customWidth="1"/>
    <col min="11" max="13" width="11.5" style="198" customWidth="1"/>
    <col min="14" max="14" width="13.33203125" style="199" customWidth="1"/>
    <col min="15" max="15" width="5.1640625" style="197" customWidth="1"/>
    <col min="16" max="16" width="14.83203125" style="197" customWidth="1"/>
    <col min="17" max="17" width="29.6640625" style="197" customWidth="1"/>
    <col min="18" max="18" width="14.6640625" style="54" customWidth="1"/>
    <col min="19" max="20" width="12" style="54" customWidth="1"/>
    <col min="21" max="228" width="10.6640625" style="54" customWidth="1"/>
    <col min="229" max="16384" width="10.5" style="54"/>
  </cols>
  <sheetData>
    <row r="1" spans="1:17" x14ac:dyDescent="0.2">
      <c r="A1" s="62" t="s">
        <v>115</v>
      </c>
      <c r="D1" s="54" t="s">
        <v>76</v>
      </c>
      <c r="G1" s="54" t="s">
        <v>77</v>
      </c>
      <c r="I1" s="196" t="s">
        <v>78</v>
      </c>
    </row>
    <row r="2" spans="1:17" x14ac:dyDescent="0.2">
      <c r="A2" s="62" t="s">
        <v>115</v>
      </c>
    </row>
    <row r="3" spans="1:17" x14ac:dyDescent="0.2">
      <c r="A3" s="62" t="s">
        <v>115</v>
      </c>
      <c r="H3" s="195" t="s">
        <v>79</v>
      </c>
      <c r="N3" s="199" t="s">
        <v>80</v>
      </c>
    </row>
    <row r="4" spans="1:17" s="63" customFormat="1" ht="32" x14ac:dyDescent="0.2">
      <c r="A4" s="62" t="s">
        <v>81</v>
      </c>
      <c r="B4" s="63" t="s">
        <v>101</v>
      </c>
      <c r="C4" s="63" t="s">
        <v>102</v>
      </c>
      <c r="D4" s="63" t="s">
        <v>82</v>
      </c>
      <c r="E4" s="125" t="s">
        <v>105</v>
      </c>
      <c r="F4" s="63" t="s">
        <v>83</v>
      </c>
      <c r="G4" s="63" t="s">
        <v>84</v>
      </c>
      <c r="H4" s="64" t="s">
        <v>85</v>
      </c>
      <c r="I4" s="116" t="s">
        <v>86</v>
      </c>
      <c r="J4" s="65"/>
      <c r="K4" s="66" t="s">
        <v>87</v>
      </c>
      <c r="L4" s="67" t="s">
        <v>88</v>
      </c>
      <c r="M4" s="66" t="s">
        <v>89</v>
      </c>
      <c r="N4" s="68" t="s">
        <v>90</v>
      </c>
      <c r="O4" s="65" t="s">
        <v>91</v>
      </c>
      <c r="P4" s="69" t="s">
        <v>92</v>
      </c>
      <c r="Q4" s="65"/>
    </row>
    <row r="5" spans="1:17" s="63" customFormat="1" x14ac:dyDescent="0.2">
      <c r="A5" s="183" t="s">
        <v>491</v>
      </c>
      <c r="B5" s="115" t="s">
        <v>492</v>
      </c>
      <c r="E5" s="200"/>
      <c r="H5" s="64"/>
      <c r="I5" s="116"/>
      <c r="J5" s="65"/>
      <c r="K5" s="66"/>
      <c r="L5" s="67"/>
      <c r="M5" s="66"/>
      <c r="N5" s="68"/>
      <c r="O5" s="65"/>
      <c r="P5" s="181">
        <v>20096.630000000008</v>
      </c>
      <c r="Q5" s="62" t="s">
        <v>482</v>
      </c>
    </row>
    <row r="6" spans="1:17" x14ac:dyDescent="0.2">
      <c r="A6" s="184">
        <v>45397</v>
      </c>
      <c r="B6" s="126" t="s">
        <v>470</v>
      </c>
      <c r="C6" s="83" t="s">
        <v>378</v>
      </c>
      <c r="D6" s="126"/>
      <c r="E6" s="201"/>
      <c r="F6" s="126"/>
      <c r="G6" s="126" t="s">
        <v>13</v>
      </c>
      <c r="H6" s="202"/>
      <c r="I6" s="203">
        <v>62.02</v>
      </c>
      <c r="J6" s="204"/>
      <c r="K6" s="205">
        <f t="shared" ref="K6:K12" si="0">I6</f>
        <v>62.02</v>
      </c>
      <c r="L6" s="205"/>
      <c r="M6" s="205">
        <f t="shared" ref="M6:M12" si="1">K6-L6</f>
        <v>62.02</v>
      </c>
      <c r="N6" s="206">
        <v>-382.45</v>
      </c>
      <c r="O6" s="206"/>
      <c r="P6" s="207">
        <f>P5+N6</f>
        <v>19714.180000000008</v>
      </c>
      <c r="Q6" s="208"/>
    </row>
    <row r="7" spans="1:17" x14ac:dyDescent="0.2">
      <c r="A7" s="184">
        <v>45397</v>
      </c>
      <c r="B7" s="126" t="s">
        <v>471</v>
      </c>
      <c r="C7" s="83" t="s">
        <v>378</v>
      </c>
      <c r="D7" s="126"/>
      <c r="E7" s="201"/>
      <c r="F7" s="126"/>
      <c r="G7" s="126" t="s">
        <v>13</v>
      </c>
      <c r="H7" s="202"/>
      <c r="I7" s="203">
        <v>248.5</v>
      </c>
      <c r="J7" s="204"/>
      <c r="K7" s="205">
        <f t="shared" si="0"/>
        <v>248.5</v>
      </c>
      <c r="L7" s="205"/>
      <c r="M7" s="205">
        <f t="shared" si="1"/>
        <v>248.5</v>
      </c>
      <c r="N7" s="206">
        <v>-88.6</v>
      </c>
      <c r="O7" s="206"/>
      <c r="P7" s="207">
        <f t="shared" ref="P7:P71" si="2">P6+N7</f>
        <v>19625.580000000009</v>
      </c>
      <c r="Q7" s="208"/>
    </row>
    <row r="8" spans="1:17" x14ac:dyDescent="0.2">
      <c r="A8" s="184">
        <v>45397</v>
      </c>
      <c r="B8" s="126" t="s">
        <v>471</v>
      </c>
      <c r="C8" s="83" t="s">
        <v>379</v>
      </c>
      <c r="D8" s="126"/>
      <c r="E8" s="201"/>
      <c r="F8" s="126"/>
      <c r="G8" s="126" t="s">
        <v>19</v>
      </c>
      <c r="H8" s="202"/>
      <c r="I8" s="203">
        <v>27.45</v>
      </c>
      <c r="J8" s="204"/>
      <c r="K8" s="205">
        <f t="shared" si="0"/>
        <v>27.45</v>
      </c>
      <c r="L8" s="205"/>
      <c r="M8" s="205">
        <f t="shared" si="1"/>
        <v>27.45</v>
      </c>
      <c r="N8" s="206"/>
      <c r="O8" s="206"/>
      <c r="P8" s="207">
        <f t="shared" si="2"/>
        <v>19625.580000000009</v>
      </c>
      <c r="Q8" s="208"/>
    </row>
    <row r="9" spans="1:17" x14ac:dyDescent="0.2">
      <c r="A9" s="184">
        <v>45397</v>
      </c>
      <c r="B9" s="126" t="s">
        <v>470</v>
      </c>
      <c r="C9" s="83" t="s">
        <v>472</v>
      </c>
      <c r="D9" s="126"/>
      <c r="E9" s="201"/>
      <c r="F9" s="126"/>
      <c r="G9" s="126" t="s">
        <v>17</v>
      </c>
      <c r="H9" s="202"/>
      <c r="I9" s="203">
        <v>26.58</v>
      </c>
      <c r="J9" s="204"/>
      <c r="K9" s="205">
        <f t="shared" si="0"/>
        <v>26.58</v>
      </c>
      <c r="L9" s="205"/>
      <c r="M9" s="205">
        <f t="shared" si="1"/>
        <v>26.58</v>
      </c>
      <c r="N9" s="206"/>
      <c r="O9" s="206"/>
      <c r="P9" s="207">
        <f t="shared" si="2"/>
        <v>19625.580000000009</v>
      </c>
      <c r="Q9" s="208"/>
    </row>
    <row r="10" spans="1:17" x14ac:dyDescent="0.2">
      <c r="A10" s="184">
        <v>45397</v>
      </c>
      <c r="B10" s="126" t="s">
        <v>471</v>
      </c>
      <c r="C10" s="83" t="s">
        <v>472</v>
      </c>
      <c r="D10" s="126"/>
      <c r="E10" s="201"/>
      <c r="F10" s="126"/>
      <c r="G10" s="126" t="s">
        <v>17</v>
      </c>
      <c r="H10" s="202"/>
      <c r="I10" s="203">
        <v>106.5</v>
      </c>
      <c r="J10" s="204"/>
      <c r="K10" s="205">
        <f t="shared" si="0"/>
        <v>106.5</v>
      </c>
      <c r="L10" s="205"/>
      <c r="M10" s="205">
        <f t="shared" si="1"/>
        <v>106.5</v>
      </c>
      <c r="N10" s="206"/>
      <c r="O10" s="206"/>
      <c r="P10" s="207">
        <f t="shared" si="2"/>
        <v>19625.580000000009</v>
      </c>
      <c r="Q10" s="208"/>
    </row>
    <row r="11" spans="1:17" ht="16" x14ac:dyDescent="0.2">
      <c r="A11" s="184">
        <v>45367</v>
      </c>
      <c r="B11" s="83" t="s">
        <v>95</v>
      </c>
      <c r="C11" s="114" t="s">
        <v>473</v>
      </c>
      <c r="D11" s="126" t="s">
        <v>249</v>
      </c>
      <c r="E11" s="201" t="s">
        <v>106</v>
      </c>
      <c r="F11" s="126"/>
      <c r="G11" s="126" t="s">
        <v>61</v>
      </c>
      <c r="H11" s="202"/>
      <c r="I11" s="203">
        <v>15.5</v>
      </c>
      <c r="J11" s="204"/>
      <c r="K11" s="205">
        <f t="shared" si="0"/>
        <v>15.5</v>
      </c>
      <c r="L11" s="205"/>
      <c r="M11" s="205">
        <f t="shared" si="1"/>
        <v>15.5</v>
      </c>
      <c r="N11" s="206">
        <v>-15.5</v>
      </c>
      <c r="O11" s="206"/>
      <c r="P11" s="207">
        <f t="shared" si="2"/>
        <v>19610.080000000009</v>
      </c>
      <c r="Q11" s="208"/>
    </row>
    <row r="12" spans="1:17" ht="32" x14ac:dyDescent="0.2">
      <c r="A12" s="184">
        <v>45382</v>
      </c>
      <c r="B12" s="83" t="s">
        <v>296</v>
      </c>
      <c r="C12" s="114" t="s">
        <v>474</v>
      </c>
      <c r="D12" s="126">
        <v>310324</v>
      </c>
      <c r="E12" s="201" t="s">
        <v>106</v>
      </c>
      <c r="F12" s="126"/>
      <c r="G12" s="126" t="s">
        <v>44</v>
      </c>
      <c r="H12" s="202"/>
      <c r="I12" s="203">
        <v>300</v>
      </c>
      <c r="J12" s="204"/>
      <c r="K12" s="205">
        <f t="shared" si="0"/>
        <v>300</v>
      </c>
      <c r="L12" s="205"/>
      <c r="M12" s="205">
        <f t="shared" si="1"/>
        <v>300</v>
      </c>
      <c r="N12" s="206">
        <v>-300</v>
      </c>
      <c r="O12" s="206"/>
      <c r="P12" s="207">
        <f t="shared" si="2"/>
        <v>19310.080000000009</v>
      </c>
      <c r="Q12" s="208"/>
    </row>
    <row r="13" spans="1:17" x14ac:dyDescent="0.2">
      <c r="A13" s="185"/>
      <c r="B13" s="209"/>
      <c r="C13" s="143"/>
      <c r="D13" s="210"/>
      <c r="E13" s="211"/>
      <c r="F13" s="212"/>
      <c r="G13" s="213"/>
      <c r="H13" s="214"/>
      <c r="I13" s="215"/>
      <c r="J13" s="216"/>
      <c r="K13" s="217"/>
      <c r="L13" s="217"/>
      <c r="M13" s="218"/>
      <c r="N13" s="217"/>
      <c r="O13" s="219"/>
      <c r="P13" s="220">
        <f t="shared" si="2"/>
        <v>19310.080000000009</v>
      </c>
      <c r="Q13" s="221" t="s">
        <v>483</v>
      </c>
    </row>
    <row r="14" spans="1:17" ht="32" x14ac:dyDescent="0.2">
      <c r="A14" s="101">
        <v>45383</v>
      </c>
      <c r="B14" s="83" t="s">
        <v>94</v>
      </c>
      <c r="C14" s="114" t="s">
        <v>475</v>
      </c>
      <c r="D14" s="126"/>
      <c r="E14" s="201"/>
      <c r="F14" s="126"/>
      <c r="G14" s="126" t="s">
        <v>30</v>
      </c>
      <c r="H14" s="202"/>
      <c r="I14" s="203">
        <v>306.89</v>
      </c>
      <c r="J14" s="204"/>
      <c r="K14" s="205">
        <f t="shared" ref="K14:K21" si="3">I14</f>
        <v>306.89</v>
      </c>
      <c r="L14" s="205"/>
      <c r="M14" s="205">
        <f t="shared" ref="M14:M21" si="4">K14-L14</f>
        <v>306.89</v>
      </c>
      <c r="N14" s="206">
        <v>-306.89</v>
      </c>
      <c r="O14" s="206"/>
      <c r="P14" s="207">
        <f t="shared" si="2"/>
        <v>19003.19000000001</v>
      </c>
      <c r="Q14" s="208"/>
    </row>
    <row r="15" spans="1:17" ht="16" x14ac:dyDescent="0.2">
      <c r="A15" s="101">
        <v>45386</v>
      </c>
      <c r="B15" s="83" t="s">
        <v>312</v>
      </c>
      <c r="C15" s="114" t="s">
        <v>476</v>
      </c>
      <c r="D15" s="126">
        <v>958</v>
      </c>
      <c r="E15" s="201" t="s">
        <v>106</v>
      </c>
      <c r="F15" s="126"/>
      <c r="G15" s="126" t="s">
        <v>56</v>
      </c>
      <c r="H15" s="202"/>
      <c r="I15" s="203">
        <v>96</v>
      </c>
      <c r="J15" s="204"/>
      <c r="K15" s="205">
        <f t="shared" si="3"/>
        <v>96</v>
      </c>
      <c r="L15" s="205">
        <v>16</v>
      </c>
      <c r="M15" s="205">
        <f t="shared" si="4"/>
        <v>80</v>
      </c>
      <c r="N15" s="206">
        <v>-96</v>
      </c>
      <c r="O15" s="206"/>
      <c r="P15" s="207">
        <f t="shared" si="2"/>
        <v>18907.19000000001</v>
      </c>
      <c r="Q15" s="208"/>
    </row>
    <row r="16" spans="1:17" ht="16" x14ac:dyDescent="0.2">
      <c r="A16" s="101">
        <v>45382</v>
      </c>
      <c r="B16" s="126" t="s">
        <v>396</v>
      </c>
      <c r="C16" s="114" t="s">
        <v>477</v>
      </c>
      <c r="D16" s="126">
        <v>15797</v>
      </c>
      <c r="E16" s="201" t="s">
        <v>106</v>
      </c>
      <c r="F16" s="126"/>
      <c r="G16" s="126" t="s">
        <v>50</v>
      </c>
      <c r="H16" s="202"/>
      <c r="I16" s="203">
        <v>453.6</v>
      </c>
      <c r="J16" s="204"/>
      <c r="K16" s="205">
        <f t="shared" si="3"/>
        <v>453.6</v>
      </c>
      <c r="L16" s="205">
        <v>75.599999999999994</v>
      </c>
      <c r="M16" s="205">
        <f t="shared" si="4"/>
        <v>378</v>
      </c>
      <c r="N16" s="206">
        <v>-453.6</v>
      </c>
      <c r="O16" s="206"/>
      <c r="P16" s="207">
        <f t="shared" si="2"/>
        <v>18453.590000000011</v>
      </c>
      <c r="Q16" s="208"/>
    </row>
    <row r="17" spans="1:17" x14ac:dyDescent="0.2">
      <c r="A17" s="101">
        <v>45394</v>
      </c>
      <c r="B17" s="126" t="s">
        <v>33</v>
      </c>
      <c r="C17" s="83" t="s">
        <v>478</v>
      </c>
      <c r="D17" s="126" t="s">
        <v>479</v>
      </c>
      <c r="E17" s="201" t="s">
        <v>106</v>
      </c>
      <c r="F17" s="126"/>
      <c r="G17" s="126" t="s">
        <v>32</v>
      </c>
      <c r="H17" s="202"/>
      <c r="I17" s="203">
        <v>112</v>
      </c>
      <c r="J17" s="204"/>
      <c r="K17" s="205">
        <f t="shared" si="3"/>
        <v>112</v>
      </c>
      <c r="L17" s="205"/>
      <c r="M17" s="205">
        <f t="shared" si="4"/>
        <v>112</v>
      </c>
      <c r="N17" s="206">
        <v>-112</v>
      </c>
      <c r="O17" s="206"/>
      <c r="P17" s="207">
        <f t="shared" si="2"/>
        <v>18341.590000000011</v>
      </c>
      <c r="Q17" s="208"/>
    </row>
    <row r="18" spans="1:17" x14ac:dyDescent="0.2">
      <c r="A18" s="101">
        <v>45397</v>
      </c>
      <c r="B18" s="126" t="s">
        <v>414</v>
      </c>
      <c r="C18" s="83" t="s">
        <v>481</v>
      </c>
      <c r="D18" s="126" t="s">
        <v>249</v>
      </c>
      <c r="E18" s="201"/>
      <c r="F18" s="126"/>
      <c r="G18" s="222" t="s">
        <v>495</v>
      </c>
      <c r="H18" s="202"/>
      <c r="I18" s="203">
        <v>231.8</v>
      </c>
      <c r="J18" s="204"/>
      <c r="K18" s="205">
        <f t="shared" si="3"/>
        <v>231.8</v>
      </c>
      <c r="L18" s="205">
        <v>1.3</v>
      </c>
      <c r="M18" s="205">
        <f t="shared" si="4"/>
        <v>230.5</v>
      </c>
      <c r="N18" s="206">
        <v>-231.8</v>
      </c>
      <c r="O18" s="206"/>
      <c r="P18" s="207">
        <f t="shared" si="2"/>
        <v>18109.790000000012</v>
      </c>
      <c r="Q18" s="208"/>
    </row>
    <row r="19" spans="1:17" x14ac:dyDescent="0.2">
      <c r="A19" s="101">
        <v>45401</v>
      </c>
      <c r="B19" s="126" t="s">
        <v>119</v>
      </c>
      <c r="C19" s="83" t="s">
        <v>480</v>
      </c>
      <c r="D19" s="223" t="s">
        <v>239</v>
      </c>
      <c r="E19" s="201" t="s">
        <v>106</v>
      </c>
      <c r="F19" s="126"/>
      <c r="G19" s="222" t="s">
        <v>4</v>
      </c>
      <c r="H19" s="202">
        <v>12500</v>
      </c>
      <c r="I19" s="203"/>
      <c r="J19" s="204"/>
      <c r="K19" s="205">
        <f t="shared" ref="K19" si="5">I19</f>
        <v>0</v>
      </c>
      <c r="L19" s="205"/>
      <c r="M19" s="205">
        <f t="shared" ref="M19" si="6">K19-L19</f>
        <v>0</v>
      </c>
      <c r="N19" s="206">
        <v>12500</v>
      </c>
      <c r="O19" s="206"/>
      <c r="P19" s="207">
        <f t="shared" si="2"/>
        <v>30609.790000000012</v>
      </c>
      <c r="Q19" s="208"/>
    </row>
    <row r="20" spans="1:17" x14ac:dyDescent="0.2">
      <c r="A20" s="101">
        <v>45394</v>
      </c>
      <c r="B20" s="126" t="s">
        <v>96</v>
      </c>
      <c r="C20" s="224" t="s">
        <v>484</v>
      </c>
      <c r="D20" s="126">
        <v>4857611</v>
      </c>
      <c r="E20" s="201" t="s">
        <v>106</v>
      </c>
      <c r="F20" s="126"/>
      <c r="G20" s="126" t="s">
        <v>48</v>
      </c>
      <c r="H20" s="202"/>
      <c r="I20" s="203">
        <v>85.62</v>
      </c>
      <c r="J20" s="204"/>
      <c r="K20" s="205">
        <v>85.62</v>
      </c>
      <c r="L20" s="205"/>
      <c r="M20" s="205">
        <f t="shared" si="4"/>
        <v>85.62</v>
      </c>
      <c r="N20" s="206">
        <v>-85.62</v>
      </c>
      <c r="O20" s="206"/>
      <c r="P20" s="207">
        <f t="shared" si="2"/>
        <v>30524.170000000013</v>
      </c>
    </row>
    <row r="21" spans="1:17" x14ac:dyDescent="0.2">
      <c r="A21" s="101">
        <v>45412</v>
      </c>
      <c r="B21" s="126" t="s">
        <v>291</v>
      </c>
      <c r="C21" s="83" t="s">
        <v>489</v>
      </c>
      <c r="D21" s="126">
        <v>8405</v>
      </c>
      <c r="E21" s="201" t="s">
        <v>106</v>
      </c>
      <c r="F21" s="126"/>
      <c r="G21" s="126" t="s">
        <v>66</v>
      </c>
      <c r="H21" s="202"/>
      <c r="I21" s="203">
        <v>13219.2</v>
      </c>
      <c r="J21" s="204"/>
      <c r="K21" s="205">
        <f t="shared" si="3"/>
        <v>13219.2</v>
      </c>
      <c r="L21" s="205">
        <v>2203.1999999999998</v>
      </c>
      <c r="M21" s="205">
        <f t="shared" si="4"/>
        <v>11016</v>
      </c>
      <c r="N21" s="206">
        <v>-13219.2</v>
      </c>
      <c r="O21" s="206"/>
      <c r="P21" s="207">
        <f t="shared" si="2"/>
        <v>17304.970000000012</v>
      </c>
    </row>
    <row r="22" spans="1:17" x14ac:dyDescent="0.2">
      <c r="A22" s="101">
        <v>45428</v>
      </c>
      <c r="B22" s="126" t="s">
        <v>119</v>
      </c>
      <c r="C22" s="83" t="s">
        <v>523</v>
      </c>
      <c r="D22" s="126" t="s">
        <v>502</v>
      </c>
      <c r="E22" s="201" t="s">
        <v>106</v>
      </c>
      <c r="F22" s="126"/>
      <c r="G22" s="126" t="s">
        <v>8</v>
      </c>
      <c r="H22" s="202">
        <v>11000</v>
      </c>
      <c r="I22" s="203"/>
      <c r="J22" s="204"/>
      <c r="K22" s="205">
        <f t="shared" ref="K22:K25" si="7">I22</f>
        <v>0</v>
      </c>
      <c r="L22" s="205"/>
      <c r="M22" s="205">
        <f t="shared" ref="M22:M25" si="8">K22-L22</f>
        <v>0</v>
      </c>
      <c r="N22" s="206">
        <v>11000</v>
      </c>
      <c r="O22" s="206"/>
      <c r="P22" s="207">
        <f t="shared" si="2"/>
        <v>28304.970000000012</v>
      </c>
      <c r="Q22" s="208"/>
    </row>
    <row r="23" spans="1:17" x14ac:dyDescent="0.2">
      <c r="A23" s="101">
        <v>45429</v>
      </c>
      <c r="B23" s="126" t="s">
        <v>503</v>
      </c>
      <c r="C23" s="83" t="s">
        <v>504</v>
      </c>
      <c r="D23" s="126">
        <v>705094691</v>
      </c>
      <c r="E23" s="201" t="s">
        <v>106</v>
      </c>
      <c r="F23" s="126"/>
      <c r="G23" s="126" t="s">
        <v>48</v>
      </c>
      <c r="H23" s="202"/>
      <c r="I23" s="203">
        <v>84</v>
      </c>
      <c r="J23" s="204"/>
      <c r="K23" s="205">
        <f t="shared" si="7"/>
        <v>84</v>
      </c>
      <c r="L23" s="205">
        <v>14</v>
      </c>
      <c r="M23" s="205">
        <f t="shared" si="8"/>
        <v>70</v>
      </c>
      <c r="N23" s="206">
        <v>-84</v>
      </c>
      <c r="O23" s="206"/>
      <c r="P23" s="207">
        <f t="shared" si="2"/>
        <v>28220.970000000012</v>
      </c>
      <c r="Q23" s="208"/>
    </row>
    <row r="24" spans="1:17" x14ac:dyDescent="0.2">
      <c r="A24" s="101">
        <v>45429</v>
      </c>
      <c r="B24" s="126" t="s">
        <v>506</v>
      </c>
      <c r="C24" s="83" t="s">
        <v>507</v>
      </c>
      <c r="D24" s="126" t="s">
        <v>508</v>
      </c>
      <c r="E24" s="201" t="s">
        <v>509</v>
      </c>
      <c r="F24" s="126"/>
      <c r="G24" s="126" t="s">
        <v>19</v>
      </c>
      <c r="H24" s="202"/>
      <c r="I24" s="203">
        <v>45</v>
      </c>
      <c r="J24" s="204"/>
      <c r="K24" s="205">
        <f t="shared" si="7"/>
        <v>45</v>
      </c>
      <c r="L24" s="205">
        <v>7.5</v>
      </c>
      <c r="M24" s="205">
        <f t="shared" si="8"/>
        <v>37.5</v>
      </c>
      <c r="N24" s="206">
        <v>-45</v>
      </c>
      <c r="O24" s="206"/>
      <c r="P24" s="207">
        <f t="shared" si="2"/>
        <v>28175.970000000012</v>
      </c>
      <c r="Q24" s="208"/>
    </row>
    <row r="25" spans="1:17" x14ac:dyDescent="0.2">
      <c r="A25" s="101">
        <v>45429</v>
      </c>
      <c r="B25" s="126" t="s">
        <v>510</v>
      </c>
      <c r="C25" s="83" t="s">
        <v>512</v>
      </c>
      <c r="D25" s="126"/>
      <c r="E25" s="201"/>
      <c r="F25" s="126"/>
      <c r="G25" s="126" t="s">
        <v>13</v>
      </c>
      <c r="H25" s="202"/>
      <c r="I25" s="203">
        <v>72.8</v>
      </c>
      <c r="J25" s="204"/>
      <c r="K25" s="205">
        <f t="shared" si="7"/>
        <v>72.8</v>
      </c>
      <c r="L25" s="205"/>
      <c r="M25" s="205">
        <f t="shared" si="8"/>
        <v>72.8</v>
      </c>
      <c r="N25" s="206">
        <v>-104</v>
      </c>
      <c r="O25" s="206"/>
      <c r="P25" s="207">
        <f t="shared" si="2"/>
        <v>28071.970000000012</v>
      </c>
      <c r="Q25" s="208"/>
    </row>
    <row r="26" spans="1:17" x14ac:dyDescent="0.2">
      <c r="A26" s="101">
        <v>45429</v>
      </c>
      <c r="B26" s="126" t="s">
        <v>511</v>
      </c>
      <c r="C26" s="83" t="s">
        <v>512</v>
      </c>
      <c r="D26" s="126"/>
      <c r="E26" s="201"/>
      <c r="F26" s="126"/>
      <c r="G26" s="126" t="s">
        <v>13</v>
      </c>
      <c r="H26" s="202"/>
      <c r="I26" s="203">
        <v>291.2</v>
      </c>
      <c r="J26" s="204"/>
      <c r="K26" s="205">
        <f t="shared" ref="K26:K39" si="9">I26</f>
        <v>291.2</v>
      </c>
      <c r="L26" s="205"/>
      <c r="M26" s="205">
        <f t="shared" ref="M26:M39" si="10">K26-L26</f>
        <v>291.2</v>
      </c>
      <c r="N26" s="206">
        <v>-417.13</v>
      </c>
      <c r="O26" s="206"/>
      <c r="P26" s="207">
        <f t="shared" si="2"/>
        <v>27654.840000000011</v>
      </c>
      <c r="Q26" s="208"/>
    </row>
    <row r="27" spans="1:17" x14ac:dyDescent="0.2">
      <c r="A27" s="101">
        <v>45429</v>
      </c>
      <c r="B27" s="126" t="s">
        <v>511</v>
      </c>
      <c r="C27" s="83" t="s">
        <v>513</v>
      </c>
      <c r="D27" s="126"/>
      <c r="E27" s="201"/>
      <c r="F27" s="126"/>
      <c r="G27" s="126" t="s">
        <v>19</v>
      </c>
      <c r="H27" s="202"/>
      <c r="I27" s="203">
        <v>1.1299999999999999</v>
      </c>
      <c r="J27" s="204"/>
      <c r="K27" s="205">
        <f t="shared" si="9"/>
        <v>1.1299999999999999</v>
      </c>
      <c r="L27" s="205"/>
      <c r="M27" s="205">
        <f t="shared" si="10"/>
        <v>1.1299999999999999</v>
      </c>
      <c r="N27" s="206"/>
      <c r="O27" s="206"/>
      <c r="P27" s="207">
        <f t="shared" si="2"/>
        <v>27654.840000000011</v>
      </c>
      <c r="Q27" s="208"/>
    </row>
    <row r="28" spans="1:17" x14ac:dyDescent="0.2">
      <c r="A28" s="101">
        <v>45429</v>
      </c>
      <c r="B28" s="126" t="s">
        <v>510</v>
      </c>
      <c r="C28" s="83" t="s">
        <v>514</v>
      </c>
      <c r="D28" s="126"/>
      <c r="E28" s="201"/>
      <c r="F28" s="126"/>
      <c r="G28" s="126" t="s">
        <v>17</v>
      </c>
      <c r="H28" s="202"/>
      <c r="I28" s="203">
        <v>31.2</v>
      </c>
      <c r="J28" s="204"/>
      <c r="K28" s="205">
        <f t="shared" si="9"/>
        <v>31.2</v>
      </c>
      <c r="L28" s="205"/>
      <c r="M28" s="205">
        <f t="shared" si="10"/>
        <v>31.2</v>
      </c>
      <c r="N28" s="206"/>
      <c r="O28" s="206"/>
      <c r="P28" s="207">
        <f t="shared" si="2"/>
        <v>27654.840000000011</v>
      </c>
      <c r="Q28" s="208"/>
    </row>
    <row r="29" spans="1:17" x14ac:dyDescent="0.2">
      <c r="A29" s="101">
        <v>45429</v>
      </c>
      <c r="B29" s="126" t="s">
        <v>511</v>
      </c>
      <c r="C29" s="83" t="s">
        <v>514</v>
      </c>
      <c r="D29" s="126"/>
      <c r="E29" s="201"/>
      <c r="F29" s="126"/>
      <c r="G29" s="126" t="s">
        <v>17</v>
      </c>
      <c r="H29" s="202"/>
      <c r="I29" s="203">
        <v>124.8</v>
      </c>
      <c r="J29" s="204"/>
      <c r="K29" s="205">
        <f t="shared" si="9"/>
        <v>124.8</v>
      </c>
      <c r="L29" s="205"/>
      <c r="M29" s="205">
        <f t="shared" si="10"/>
        <v>124.8</v>
      </c>
      <c r="N29" s="206"/>
      <c r="O29" s="206"/>
      <c r="P29" s="207">
        <f t="shared" si="2"/>
        <v>27654.840000000011</v>
      </c>
    </row>
    <row r="30" spans="1:17" x14ac:dyDescent="0.2">
      <c r="A30" s="101">
        <v>45429</v>
      </c>
      <c r="B30" s="126" t="s">
        <v>95</v>
      </c>
      <c r="C30" s="83" t="s">
        <v>515</v>
      </c>
      <c r="D30" s="126" t="s">
        <v>516</v>
      </c>
      <c r="E30" s="201" t="s">
        <v>106</v>
      </c>
      <c r="F30" s="126"/>
      <c r="G30" s="126" t="s">
        <v>19</v>
      </c>
      <c r="H30" s="202"/>
      <c r="I30" s="203">
        <v>88.47</v>
      </c>
      <c r="J30" s="204"/>
      <c r="K30" s="205">
        <f t="shared" si="9"/>
        <v>88.47</v>
      </c>
      <c r="L30" s="205">
        <v>14.75</v>
      </c>
      <c r="M30" s="205">
        <f t="shared" si="10"/>
        <v>73.72</v>
      </c>
      <c r="N30" s="206">
        <v>-88.47</v>
      </c>
      <c r="O30" s="206"/>
      <c r="P30" s="207">
        <f t="shared" si="2"/>
        <v>27566.37000000001</v>
      </c>
    </row>
    <row r="31" spans="1:17" x14ac:dyDescent="0.2">
      <c r="A31" s="101">
        <v>45429</v>
      </c>
      <c r="B31" s="126" t="s">
        <v>517</v>
      </c>
      <c r="C31" s="83" t="s">
        <v>518</v>
      </c>
      <c r="D31" s="126" t="s">
        <v>519</v>
      </c>
      <c r="E31" s="201" t="s">
        <v>106</v>
      </c>
      <c r="F31" s="126"/>
      <c r="G31" s="126" t="s">
        <v>25</v>
      </c>
      <c r="H31" s="202"/>
      <c r="I31" s="203">
        <v>292.5</v>
      </c>
      <c r="J31" s="204"/>
      <c r="K31" s="205">
        <f t="shared" si="9"/>
        <v>292.5</v>
      </c>
      <c r="L31" s="205">
        <v>48.75</v>
      </c>
      <c r="M31" s="205">
        <f t="shared" si="10"/>
        <v>243.75</v>
      </c>
      <c r="N31" s="206">
        <v>-292.5</v>
      </c>
      <c r="O31" s="206"/>
      <c r="P31" s="207">
        <f t="shared" si="2"/>
        <v>27273.87000000001</v>
      </c>
    </row>
    <row r="32" spans="1:17" x14ac:dyDescent="0.2">
      <c r="A32" s="101">
        <v>45429</v>
      </c>
      <c r="B32" s="126" t="s">
        <v>255</v>
      </c>
      <c r="C32" s="83" t="s">
        <v>520</v>
      </c>
      <c r="D32" s="126">
        <v>175219</v>
      </c>
      <c r="E32" s="201" t="s">
        <v>106</v>
      </c>
      <c r="F32" s="126"/>
      <c r="G32" s="126" t="s">
        <v>58</v>
      </c>
      <c r="H32" s="202"/>
      <c r="I32" s="203">
        <v>44.39</v>
      </c>
      <c r="J32" s="204"/>
      <c r="K32" s="205">
        <f t="shared" si="9"/>
        <v>44.39</v>
      </c>
      <c r="L32" s="205">
        <v>5.99</v>
      </c>
      <c r="M32" s="205">
        <f t="shared" si="10"/>
        <v>38.4</v>
      </c>
      <c r="N32" s="206">
        <v>-44.39</v>
      </c>
      <c r="O32" s="206"/>
      <c r="P32" s="207">
        <f t="shared" si="2"/>
        <v>27229.48000000001</v>
      </c>
    </row>
    <row r="33" spans="1:17" x14ac:dyDescent="0.2">
      <c r="A33" s="101">
        <v>45429</v>
      </c>
      <c r="B33" s="126" t="s">
        <v>396</v>
      </c>
      <c r="C33" s="83" t="s">
        <v>521</v>
      </c>
      <c r="D33" s="223">
        <v>15861</v>
      </c>
      <c r="E33" s="201" t="s">
        <v>106</v>
      </c>
      <c r="F33" s="126"/>
      <c r="G33" s="222" t="s">
        <v>50</v>
      </c>
      <c r="H33" s="202"/>
      <c r="I33" s="203">
        <v>991.49</v>
      </c>
      <c r="J33" s="204"/>
      <c r="K33" s="205">
        <f>I33</f>
        <v>991.49</v>
      </c>
      <c r="L33" s="205">
        <v>165.25</v>
      </c>
      <c r="M33" s="205">
        <f t="shared" si="10"/>
        <v>826.24</v>
      </c>
      <c r="N33" s="206">
        <v>-991.49</v>
      </c>
      <c r="O33" s="206"/>
      <c r="P33" s="207">
        <f t="shared" si="2"/>
        <v>26237.990000000009</v>
      </c>
    </row>
    <row r="34" spans="1:17" x14ac:dyDescent="0.2">
      <c r="A34" s="101">
        <v>45457</v>
      </c>
      <c r="B34" s="126" t="s">
        <v>396</v>
      </c>
      <c r="C34" s="83" t="s">
        <v>524</v>
      </c>
      <c r="D34" s="223">
        <v>15921</v>
      </c>
      <c r="E34" s="201" t="s">
        <v>106</v>
      </c>
      <c r="F34" s="126"/>
      <c r="G34" s="222" t="s">
        <v>50</v>
      </c>
      <c r="H34" s="202"/>
      <c r="I34" s="203">
        <v>991.49</v>
      </c>
      <c r="J34" s="204"/>
      <c r="K34" s="205">
        <f>I34</f>
        <v>991.49</v>
      </c>
      <c r="L34" s="205">
        <v>165.25</v>
      </c>
      <c r="M34" s="205">
        <f t="shared" si="10"/>
        <v>826.24</v>
      </c>
      <c r="N34" s="206">
        <v>-991.49</v>
      </c>
      <c r="O34" s="206"/>
      <c r="P34" s="207">
        <f t="shared" si="2"/>
        <v>25246.500000000007</v>
      </c>
    </row>
    <row r="35" spans="1:17" x14ac:dyDescent="0.2">
      <c r="A35" s="101">
        <v>45457</v>
      </c>
      <c r="B35" s="126" t="s">
        <v>525</v>
      </c>
      <c r="C35" s="83" t="s">
        <v>526</v>
      </c>
      <c r="D35" s="126"/>
      <c r="E35" s="201"/>
      <c r="F35" s="126"/>
      <c r="G35" s="126" t="s">
        <v>13</v>
      </c>
      <c r="H35" s="202"/>
      <c r="I35" s="203">
        <v>72.8</v>
      </c>
      <c r="J35" s="204"/>
      <c r="K35" s="205">
        <f t="shared" si="9"/>
        <v>72.8</v>
      </c>
      <c r="L35" s="205"/>
      <c r="M35" s="205">
        <f t="shared" si="10"/>
        <v>72.8</v>
      </c>
      <c r="N35" s="206">
        <v>-104</v>
      </c>
      <c r="O35" s="206"/>
      <c r="P35" s="207">
        <f t="shared" si="2"/>
        <v>25142.500000000007</v>
      </c>
    </row>
    <row r="36" spans="1:17" x14ac:dyDescent="0.2">
      <c r="A36" s="101">
        <v>45457</v>
      </c>
      <c r="B36" s="126" t="s">
        <v>527</v>
      </c>
      <c r="C36" s="83" t="s">
        <v>526</v>
      </c>
      <c r="D36" s="126"/>
      <c r="E36" s="201"/>
      <c r="F36" s="126"/>
      <c r="G36" s="126" t="s">
        <v>13</v>
      </c>
      <c r="H36" s="202"/>
      <c r="I36" s="203">
        <v>291.2</v>
      </c>
      <c r="J36" s="204"/>
      <c r="K36" s="205">
        <f t="shared" si="9"/>
        <v>291.2</v>
      </c>
      <c r="L36" s="205"/>
      <c r="M36" s="205">
        <f t="shared" si="10"/>
        <v>291.2</v>
      </c>
      <c r="N36" s="206">
        <v>-419.38</v>
      </c>
      <c r="O36" s="206"/>
      <c r="P36" s="207">
        <f t="shared" si="2"/>
        <v>24723.120000000006</v>
      </c>
    </row>
    <row r="37" spans="1:17" x14ac:dyDescent="0.2">
      <c r="A37" s="101">
        <v>45457</v>
      </c>
      <c r="B37" s="126" t="s">
        <v>527</v>
      </c>
      <c r="C37" s="83" t="s">
        <v>528</v>
      </c>
      <c r="D37" s="126"/>
      <c r="E37" s="201"/>
      <c r="F37" s="126"/>
      <c r="G37" s="126" t="s">
        <v>19</v>
      </c>
      <c r="H37" s="202"/>
      <c r="I37" s="203">
        <v>3.38</v>
      </c>
      <c r="J37" s="204"/>
      <c r="K37" s="205">
        <f t="shared" si="9"/>
        <v>3.38</v>
      </c>
      <c r="L37" s="205"/>
      <c r="M37" s="205">
        <f t="shared" si="10"/>
        <v>3.38</v>
      </c>
      <c r="N37" s="206"/>
      <c r="O37" s="206"/>
      <c r="P37" s="207">
        <f t="shared" si="2"/>
        <v>24723.120000000006</v>
      </c>
    </row>
    <row r="38" spans="1:17" x14ac:dyDescent="0.2">
      <c r="A38" s="101">
        <v>45457</v>
      </c>
      <c r="B38" s="126" t="s">
        <v>525</v>
      </c>
      <c r="C38" s="83" t="s">
        <v>529</v>
      </c>
      <c r="D38" s="126"/>
      <c r="E38" s="201"/>
      <c r="F38" s="126"/>
      <c r="G38" s="126" t="s">
        <v>17</v>
      </c>
      <c r="H38" s="202"/>
      <c r="I38" s="203">
        <v>31.2</v>
      </c>
      <c r="J38" s="204"/>
      <c r="K38" s="205">
        <f t="shared" si="9"/>
        <v>31.2</v>
      </c>
      <c r="L38" s="205"/>
      <c r="M38" s="205">
        <f t="shared" si="10"/>
        <v>31.2</v>
      </c>
      <c r="N38" s="206"/>
      <c r="O38" s="206"/>
      <c r="P38" s="207">
        <f t="shared" si="2"/>
        <v>24723.120000000006</v>
      </c>
    </row>
    <row r="39" spans="1:17" x14ac:dyDescent="0.2">
      <c r="A39" s="101">
        <v>45457</v>
      </c>
      <c r="B39" s="126" t="s">
        <v>527</v>
      </c>
      <c r="C39" s="83" t="s">
        <v>529</v>
      </c>
      <c r="D39" s="126"/>
      <c r="E39" s="201"/>
      <c r="F39" s="126"/>
      <c r="G39" s="126" t="s">
        <v>17</v>
      </c>
      <c r="H39" s="202"/>
      <c r="I39" s="203">
        <v>124.8</v>
      </c>
      <c r="J39" s="204"/>
      <c r="K39" s="205">
        <f t="shared" si="9"/>
        <v>124.8</v>
      </c>
      <c r="L39" s="205"/>
      <c r="M39" s="205">
        <f t="shared" si="10"/>
        <v>124.8</v>
      </c>
      <c r="N39" s="206"/>
      <c r="O39" s="206"/>
      <c r="P39" s="207">
        <f t="shared" si="2"/>
        <v>24723.120000000006</v>
      </c>
    </row>
    <row r="40" spans="1:17" x14ac:dyDescent="0.2">
      <c r="A40" s="101">
        <v>45467</v>
      </c>
      <c r="B40" s="126" t="s">
        <v>119</v>
      </c>
      <c r="C40" s="83" t="s">
        <v>530</v>
      </c>
      <c r="D40" s="126" t="s">
        <v>249</v>
      </c>
      <c r="E40" s="201" t="s">
        <v>106</v>
      </c>
      <c r="F40" s="126"/>
      <c r="G40" s="126" t="s">
        <v>9</v>
      </c>
      <c r="H40" s="202">
        <v>11.5</v>
      </c>
      <c r="I40" s="203"/>
      <c r="J40" s="204"/>
      <c r="K40" s="205">
        <f t="shared" ref="K40:K51" si="11">I40</f>
        <v>0</v>
      </c>
      <c r="L40" s="205"/>
      <c r="M40" s="205">
        <f t="shared" ref="M40:M51" si="12">K40-L40</f>
        <v>0</v>
      </c>
      <c r="N40" s="206">
        <v>11.5</v>
      </c>
      <c r="O40" s="206"/>
      <c r="P40" s="207">
        <f t="shared" si="2"/>
        <v>24734.620000000006</v>
      </c>
    </row>
    <row r="41" spans="1:17" x14ac:dyDescent="0.2">
      <c r="A41" s="101">
        <v>45475</v>
      </c>
      <c r="B41" s="126" t="s">
        <v>531</v>
      </c>
      <c r="C41" s="83" t="s">
        <v>532</v>
      </c>
      <c r="D41" s="225" t="s">
        <v>533</v>
      </c>
      <c r="E41" s="201" t="s">
        <v>106</v>
      </c>
      <c r="F41" s="126"/>
      <c r="G41" s="126" t="s">
        <v>148</v>
      </c>
      <c r="H41" s="202"/>
      <c r="I41" s="203">
        <v>690</v>
      </c>
      <c r="J41" s="204"/>
      <c r="K41" s="205">
        <f t="shared" si="11"/>
        <v>690</v>
      </c>
      <c r="L41" s="205"/>
      <c r="M41" s="205">
        <f t="shared" si="12"/>
        <v>690</v>
      </c>
      <c r="N41" s="206">
        <v>-690</v>
      </c>
      <c r="O41" s="206"/>
      <c r="P41" s="207">
        <f t="shared" si="2"/>
        <v>24044.620000000006</v>
      </c>
    </row>
    <row r="42" spans="1:17" x14ac:dyDescent="0.2">
      <c r="A42" s="101">
        <v>45492</v>
      </c>
      <c r="B42" s="126" t="s">
        <v>396</v>
      </c>
      <c r="C42" s="83" t="s">
        <v>534</v>
      </c>
      <c r="D42" s="223">
        <v>15984</v>
      </c>
      <c r="E42" s="201" t="s">
        <v>106</v>
      </c>
      <c r="F42" s="126"/>
      <c r="G42" s="222" t="s">
        <v>50</v>
      </c>
      <c r="H42" s="202"/>
      <c r="I42" s="203">
        <v>991.45</v>
      </c>
      <c r="J42" s="204"/>
      <c r="K42" s="205">
        <f t="shared" ref="K42:K49" si="13">I42</f>
        <v>991.45</v>
      </c>
      <c r="L42" s="205">
        <v>165.25</v>
      </c>
      <c r="M42" s="205">
        <f t="shared" ref="M42:M49" si="14">K42-L42</f>
        <v>826.2</v>
      </c>
      <c r="N42" s="206">
        <v>-991.45</v>
      </c>
      <c r="O42" s="206"/>
      <c r="P42" s="207">
        <f t="shared" si="2"/>
        <v>23053.170000000006</v>
      </c>
      <c r="Q42" s="208"/>
    </row>
    <row r="43" spans="1:17" x14ac:dyDescent="0.2">
      <c r="A43" s="101">
        <v>45492</v>
      </c>
      <c r="B43" s="126" t="s">
        <v>96</v>
      </c>
      <c r="C43" s="224" t="s">
        <v>535</v>
      </c>
      <c r="D43" s="225">
        <v>5546176</v>
      </c>
      <c r="E43" s="201" t="s">
        <v>106</v>
      </c>
      <c r="F43" s="126"/>
      <c r="G43" s="126" t="s">
        <v>48</v>
      </c>
      <c r="H43" s="202"/>
      <c r="I43" s="203">
        <v>83.8</v>
      </c>
      <c r="J43" s="204"/>
      <c r="K43" s="205">
        <f t="shared" si="13"/>
        <v>83.8</v>
      </c>
      <c r="L43" s="205"/>
      <c r="M43" s="205">
        <f t="shared" si="14"/>
        <v>83.8</v>
      </c>
      <c r="N43" s="206">
        <v>-83.8</v>
      </c>
      <c r="O43" s="206"/>
      <c r="P43" s="207">
        <f t="shared" si="2"/>
        <v>22969.370000000006</v>
      </c>
      <c r="Q43" s="208"/>
    </row>
    <row r="44" spans="1:17" x14ac:dyDescent="0.2">
      <c r="A44" s="101">
        <v>45492</v>
      </c>
      <c r="B44" s="126" t="s">
        <v>536</v>
      </c>
      <c r="C44" s="83" t="s">
        <v>538</v>
      </c>
      <c r="D44" s="225" t="s">
        <v>537</v>
      </c>
      <c r="E44" s="201" t="s">
        <v>106</v>
      </c>
      <c r="F44" s="126"/>
      <c r="G44" s="126" t="s">
        <v>156</v>
      </c>
      <c r="H44" s="202"/>
      <c r="I44" s="203">
        <v>160</v>
      </c>
      <c r="J44" s="204"/>
      <c r="K44" s="205">
        <f t="shared" si="13"/>
        <v>160</v>
      </c>
      <c r="L44" s="205"/>
      <c r="M44" s="205">
        <f t="shared" si="14"/>
        <v>160</v>
      </c>
      <c r="N44" s="206">
        <v>-160</v>
      </c>
      <c r="O44" s="206"/>
      <c r="P44" s="207">
        <f t="shared" si="2"/>
        <v>22809.370000000006</v>
      </c>
      <c r="Q44" s="208"/>
    </row>
    <row r="45" spans="1:17" x14ac:dyDescent="0.2">
      <c r="A45" s="101">
        <v>45492</v>
      </c>
      <c r="B45" s="126" t="s">
        <v>540</v>
      </c>
      <c r="C45" s="83" t="s">
        <v>542</v>
      </c>
      <c r="D45" s="126"/>
      <c r="E45" s="201"/>
      <c r="F45" s="126"/>
      <c r="G45" s="126" t="s">
        <v>13</v>
      </c>
      <c r="H45" s="202"/>
      <c r="I45" s="203">
        <v>72.8</v>
      </c>
      <c r="J45" s="204"/>
      <c r="K45" s="205">
        <f t="shared" si="13"/>
        <v>72.8</v>
      </c>
      <c r="L45" s="205"/>
      <c r="M45" s="205">
        <f t="shared" si="14"/>
        <v>72.8</v>
      </c>
      <c r="N45" s="206">
        <v>-104</v>
      </c>
      <c r="O45" s="206"/>
      <c r="P45" s="207">
        <f t="shared" si="2"/>
        <v>22705.370000000006</v>
      </c>
      <c r="Q45" s="208"/>
    </row>
    <row r="46" spans="1:17" x14ac:dyDescent="0.2">
      <c r="A46" s="101">
        <v>45492</v>
      </c>
      <c r="B46" s="126" t="s">
        <v>541</v>
      </c>
      <c r="C46" s="83" t="s">
        <v>542</v>
      </c>
      <c r="D46" s="126"/>
      <c r="E46" s="201"/>
      <c r="F46" s="126"/>
      <c r="G46" s="126" t="s">
        <v>13</v>
      </c>
      <c r="H46" s="202"/>
      <c r="I46" s="203">
        <v>291.2</v>
      </c>
      <c r="J46" s="204"/>
      <c r="K46" s="205">
        <f t="shared" si="13"/>
        <v>291.2</v>
      </c>
      <c r="L46" s="205"/>
      <c r="M46" s="205">
        <f t="shared" si="14"/>
        <v>291.2</v>
      </c>
      <c r="N46" s="206">
        <v>-418.25</v>
      </c>
      <c r="O46" s="206"/>
      <c r="P46" s="207">
        <f t="shared" si="2"/>
        <v>22287.120000000006</v>
      </c>
      <c r="Q46" s="208"/>
    </row>
    <row r="47" spans="1:17" x14ac:dyDescent="0.2">
      <c r="A47" s="101">
        <v>45492</v>
      </c>
      <c r="B47" s="126" t="s">
        <v>541</v>
      </c>
      <c r="C47" s="83" t="s">
        <v>543</v>
      </c>
      <c r="D47" s="126"/>
      <c r="E47" s="201"/>
      <c r="F47" s="126"/>
      <c r="G47" s="126" t="s">
        <v>19</v>
      </c>
      <c r="H47" s="202"/>
      <c r="I47" s="203">
        <v>2.25</v>
      </c>
      <c r="J47" s="204"/>
      <c r="K47" s="205">
        <f t="shared" si="13"/>
        <v>2.25</v>
      </c>
      <c r="L47" s="205"/>
      <c r="M47" s="205">
        <f t="shared" si="14"/>
        <v>2.25</v>
      </c>
      <c r="N47" s="206"/>
      <c r="O47" s="206"/>
      <c r="P47" s="207">
        <f t="shared" si="2"/>
        <v>22287.120000000006</v>
      </c>
      <c r="Q47" s="208"/>
    </row>
    <row r="48" spans="1:17" x14ac:dyDescent="0.2">
      <c r="A48" s="101">
        <v>45492</v>
      </c>
      <c r="B48" s="126" t="s">
        <v>540</v>
      </c>
      <c r="C48" s="83" t="s">
        <v>544</v>
      </c>
      <c r="D48" s="126"/>
      <c r="E48" s="201"/>
      <c r="F48" s="126"/>
      <c r="G48" s="126" t="s">
        <v>17</v>
      </c>
      <c r="H48" s="202"/>
      <c r="I48" s="203">
        <v>31.2</v>
      </c>
      <c r="J48" s="204"/>
      <c r="K48" s="205">
        <f t="shared" si="13"/>
        <v>31.2</v>
      </c>
      <c r="L48" s="205"/>
      <c r="M48" s="205">
        <f t="shared" si="14"/>
        <v>31.2</v>
      </c>
      <c r="N48" s="206"/>
      <c r="O48" s="206"/>
      <c r="P48" s="207">
        <f t="shared" si="2"/>
        <v>22287.120000000006</v>
      </c>
      <c r="Q48" s="208"/>
    </row>
    <row r="49" spans="1:17" x14ac:dyDescent="0.2">
      <c r="A49" s="101">
        <v>45492</v>
      </c>
      <c r="B49" s="126" t="s">
        <v>541</v>
      </c>
      <c r="C49" s="83" t="s">
        <v>544</v>
      </c>
      <c r="D49" s="126"/>
      <c r="E49" s="201"/>
      <c r="F49" s="126"/>
      <c r="G49" s="126" t="s">
        <v>17</v>
      </c>
      <c r="H49" s="202"/>
      <c r="I49" s="203">
        <v>124.8</v>
      </c>
      <c r="J49" s="204"/>
      <c r="K49" s="205">
        <f t="shared" si="13"/>
        <v>124.8</v>
      </c>
      <c r="L49" s="205"/>
      <c r="M49" s="205">
        <f t="shared" si="14"/>
        <v>124.8</v>
      </c>
      <c r="N49" s="206"/>
      <c r="O49" s="206"/>
      <c r="P49" s="207">
        <f t="shared" si="2"/>
        <v>22287.120000000006</v>
      </c>
    </row>
    <row r="50" spans="1:17" x14ac:dyDescent="0.2">
      <c r="A50" s="101">
        <v>45518</v>
      </c>
      <c r="B50" s="126" t="s">
        <v>396</v>
      </c>
      <c r="C50" s="83" t="s">
        <v>539</v>
      </c>
      <c r="D50" s="223">
        <v>16046</v>
      </c>
      <c r="E50" s="201" t="s">
        <v>106</v>
      </c>
      <c r="F50" s="126"/>
      <c r="G50" s="222" t="s">
        <v>50</v>
      </c>
      <c r="H50" s="202"/>
      <c r="I50" s="203">
        <v>495.74</v>
      </c>
      <c r="J50" s="204"/>
      <c r="K50" s="205">
        <f>I50</f>
        <v>495.74</v>
      </c>
      <c r="L50" s="205">
        <v>82.62</v>
      </c>
      <c r="M50" s="205">
        <f>K50-L50</f>
        <v>413.12</v>
      </c>
      <c r="N50" s="206">
        <v>-495.74</v>
      </c>
      <c r="O50" s="206"/>
      <c r="P50" s="207">
        <f t="shared" si="2"/>
        <v>21791.380000000005</v>
      </c>
      <c r="Q50" s="208"/>
    </row>
    <row r="51" spans="1:17" x14ac:dyDescent="0.2">
      <c r="A51" s="101">
        <v>45527</v>
      </c>
      <c r="B51" s="126" t="s">
        <v>171</v>
      </c>
      <c r="C51" s="83" t="s">
        <v>545</v>
      </c>
      <c r="D51" s="126">
        <v>325349</v>
      </c>
      <c r="E51" s="201" t="s">
        <v>106</v>
      </c>
      <c r="F51" s="126"/>
      <c r="G51" s="126" t="s">
        <v>25</v>
      </c>
      <c r="H51" s="202"/>
      <c r="I51" s="203">
        <v>252</v>
      </c>
      <c r="J51" s="204"/>
      <c r="K51" s="205">
        <f t="shared" si="11"/>
        <v>252</v>
      </c>
      <c r="L51" s="205">
        <v>42</v>
      </c>
      <c r="M51" s="205">
        <f t="shared" si="12"/>
        <v>210</v>
      </c>
      <c r="N51" s="206">
        <v>-252</v>
      </c>
      <c r="O51" s="206"/>
      <c r="P51" s="207">
        <f t="shared" si="2"/>
        <v>21539.380000000005</v>
      </c>
      <c r="Q51" s="54"/>
    </row>
    <row r="52" spans="1:17" x14ac:dyDescent="0.2">
      <c r="A52" s="101">
        <v>45548</v>
      </c>
      <c r="B52" s="126" t="s">
        <v>119</v>
      </c>
      <c r="C52" s="83" t="s">
        <v>548</v>
      </c>
      <c r="D52" s="223" t="s">
        <v>239</v>
      </c>
      <c r="E52" s="201" t="s">
        <v>106</v>
      </c>
      <c r="F52" s="126"/>
      <c r="G52" s="222" t="s">
        <v>4</v>
      </c>
      <c r="H52" s="202">
        <v>12500</v>
      </c>
      <c r="I52" s="203"/>
      <c r="J52" s="204"/>
      <c r="K52" s="205"/>
      <c r="L52" s="205"/>
      <c r="M52" s="205"/>
      <c r="N52" s="206">
        <v>12500</v>
      </c>
      <c r="O52" s="206"/>
      <c r="P52" s="207">
        <f t="shared" si="2"/>
        <v>34039.380000000005</v>
      </c>
      <c r="Q52" s="54"/>
    </row>
    <row r="53" spans="1:17" x14ac:dyDescent="0.2">
      <c r="A53" s="101">
        <v>45551</v>
      </c>
      <c r="B53" s="126" t="s">
        <v>546</v>
      </c>
      <c r="C53" s="83" t="s">
        <v>547</v>
      </c>
      <c r="D53" s="126">
        <v>8001786306</v>
      </c>
      <c r="E53" s="201" t="s">
        <v>106</v>
      </c>
      <c r="F53" s="126"/>
      <c r="G53" s="126" t="s">
        <v>47</v>
      </c>
      <c r="H53" s="202"/>
      <c r="I53" s="203">
        <v>400</v>
      </c>
      <c r="J53" s="204"/>
      <c r="K53" s="205">
        <f t="shared" ref="K53:K74" si="15">I53</f>
        <v>400</v>
      </c>
      <c r="L53" s="205">
        <v>0</v>
      </c>
      <c r="M53" s="205">
        <f t="shared" ref="M53:M74" si="16">K53-L53</f>
        <v>400</v>
      </c>
      <c r="N53" s="206">
        <v>-400</v>
      </c>
      <c r="O53" s="206"/>
      <c r="P53" s="207">
        <f t="shared" si="2"/>
        <v>33639.380000000005</v>
      </c>
      <c r="Q53" s="208"/>
    </row>
    <row r="54" spans="1:17" x14ac:dyDescent="0.2">
      <c r="A54" s="101">
        <v>45551</v>
      </c>
      <c r="B54" s="126" t="s">
        <v>549</v>
      </c>
      <c r="C54" s="83" t="s">
        <v>551</v>
      </c>
      <c r="D54" s="126"/>
      <c r="E54" s="201"/>
      <c r="F54" s="126"/>
      <c r="G54" s="126" t="s">
        <v>13</v>
      </c>
      <c r="H54" s="202"/>
      <c r="I54" s="203">
        <v>72.8</v>
      </c>
      <c r="J54" s="204"/>
      <c r="K54" s="205">
        <f t="shared" si="15"/>
        <v>72.8</v>
      </c>
      <c r="L54" s="205">
        <v>0</v>
      </c>
      <c r="M54" s="205">
        <f t="shared" si="16"/>
        <v>72.8</v>
      </c>
      <c r="N54" s="206">
        <v>-104</v>
      </c>
      <c r="O54" s="206"/>
      <c r="P54" s="207">
        <f t="shared" si="2"/>
        <v>33535.380000000005</v>
      </c>
      <c r="Q54" s="208"/>
    </row>
    <row r="55" spans="1:17" x14ac:dyDescent="0.2">
      <c r="A55" s="101">
        <v>45551</v>
      </c>
      <c r="B55" s="126" t="s">
        <v>550</v>
      </c>
      <c r="C55" s="83" t="s">
        <v>551</v>
      </c>
      <c r="D55" s="126"/>
      <c r="E55" s="201"/>
      <c r="F55" s="126"/>
      <c r="G55" s="126" t="s">
        <v>13</v>
      </c>
      <c r="H55" s="202"/>
      <c r="I55" s="203">
        <v>291.2</v>
      </c>
      <c r="J55" s="204"/>
      <c r="K55" s="205">
        <f t="shared" si="15"/>
        <v>291.2</v>
      </c>
      <c r="L55" s="205">
        <v>0</v>
      </c>
      <c r="M55" s="205">
        <f t="shared" si="16"/>
        <v>291.2</v>
      </c>
      <c r="N55" s="206">
        <v>-417.13</v>
      </c>
      <c r="O55" s="206"/>
      <c r="P55" s="207">
        <f t="shared" si="2"/>
        <v>33118.250000000007</v>
      </c>
      <c r="Q55" s="208"/>
    </row>
    <row r="56" spans="1:17" x14ac:dyDescent="0.2">
      <c r="A56" s="101">
        <v>45551</v>
      </c>
      <c r="B56" s="126" t="s">
        <v>550</v>
      </c>
      <c r="C56" s="83" t="s">
        <v>552</v>
      </c>
      <c r="D56" s="126"/>
      <c r="E56" s="201"/>
      <c r="F56" s="126"/>
      <c r="G56" s="126" t="s">
        <v>19</v>
      </c>
      <c r="H56" s="202"/>
      <c r="I56" s="203">
        <v>1.1299999999999999</v>
      </c>
      <c r="J56" s="204"/>
      <c r="K56" s="205">
        <f t="shared" si="15"/>
        <v>1.1299999999999999</v>
      </c>
      <c r="L56" s="205">
        <v>0</v>
      </c>
      <c r="M56" s="205">
        <f t="shared" si="16"/>
        <v>1.1299999999999999</v>
      </c>
      <c r="N56" s="206"/>
      <c r="O56" s="206"/>
      <c r="P56" s="207">
        <f t="shared" si="2"/>
        <v>33118.250000000007</v>
      </c>
      <c r="Q56" s="208"/>
    </row>
    <row r="57" spans="1:17" x14ac:dyDescent="0.2">
      <c r="A57" s="101">
        <v>45551</v>
      </c>
      <c r="B57" s="126" t="s">
        <v>540</v>
      </c>
      <c r="C57" s="83" t="s">
        <v>553</v>
      </c>
      <c r="D57" s="126"/>
      <c r="E57" s="201"/>
      <c r="F57" s="126"/>
      <c r="G57" s="126" t="s">
        <v>17</v>
      </c>
      <c r="H57" s="202"/>
      <c r="I57" s="203">
        <v>31.2</v>
      </c>
      <c r="J57" s="204"/>
      <c r="K57" s="205">
        <f t="shared" si="15"/>
        <v>31.2</v>
      </c>
      <c r="L57" s="205">
        <v>0</v>
      </c>
      <c r="M57" s="205">
        <f t="shared" si="16"/>
        <v>31.2</v>
      </c>
      <c r="N57" s="206"/>
      <c r="O57" s="206"/>
      <c r="P57" s="207">
        <f t="shared" si="2"/>
        <v>33118.250000000007</v>
      </c>
      <c r="Q57" s="208"/>
    </row>
    <row r="58" spans="1:17" x14ac:dyDescent="0.2">
      <c r="A58" s="101">
        <v>45551</v>
      </c>
      <c r="B58" s="126" t="s">
        <v>550</v>
      </c>
      <c r="C58" s="83" t="s">
        <v>553</v>
      </c>
      <c r="D58" s="126"/>
      <c r="E58" s="201"/>
      <c r="F58" s="126"/>
      <c r="G58" s="126" t="s">
        <v>17</v>
      </c>
      <c r="H58" s="202"/>
      <c r="I58" s="203">
        <v>124.8</v>
      </c>
      <c r="J58" s="204"/>
      <c r="K58" s="205">
        <f t="shared" si="15"/>
        <v>124.8</v>
      </c>
      <c r="L58" s="205">
        <v>0</v>
      </c>
      <c r="M58" s="205">
        <f t="shared" si="16"/>
        <v>124.8</v>
      </c>
      <c r="N58" s="206"/>
      <c r="O58" s="206"/>
      <c r="P58" s="207">
        <f t="shared" si="2"/>
        <v>33118.250000000007</v>
      </c>
      <c r="Q58" s="208"/>
    </row>
    <row r="59" spans="1:17" x14ac:dyDescent="0.2">
      <c r="A59" s="101">
        <v>45551</v>
      </c>
      <c r="B59" s="126" t="s">
        <v>554</v>
      </c>
      <c r="C59" s="83" t="s">
        <v>557</v>
      </c>
      <c r="D59" s="126"/>
      <c r="E59" s="201"/>
      <c r="F59" s="126"/>
      <c r="G59" s="126" t="s">
        <v>13</v>
      </c>
      <c r="H59" s="202"/>
      <c r="I59" s="203">
        <v>72.8</v>
      </c>
      <c r="J59" s="204"/>
      <c r="K59" s="205">
        <f t="shared" si="15"/>
        <v>72.8</v>
      </c>
      <c r="L59" s="205">
        <v>0</v>
      </c>
      <c r="M59" s="205">
        <f t="shared" si="16"/>
        <v>72.8</v>
      </c>
      <c r="N59" s="206">
        <v>-104</v>
      </c>
      <c r="O59" s="206"/>
      <c r="P59" s="207">
        <f t="shared" si="2"/>
        <v>33014.250000000007</v>
      </c>
      <c r="Q59" s="208"/>
    </row>
    <row r="60" spans="1:17" x14ac:dyDescent="0.2">
      <c r="A60" s="101">
        <v>45551</v>
      </c>
      <c r="B60" s="126" t="s">
        <v>555</v>
      </c>
      <c r="C60" s="83" t="s">
        <v>557</v>
      </c>
      <c r="D60" s="126"/>
      <c r="E60" s="201"/>
      <c r="F60" s="126"/>
      <c r="G60" s="126" t="s">
        <v>13</v>
      </c>
      <c r="H60" s="202"/>
      <c r="I60" s="203">
        <v>291.2</v>
      </c>
      <c r="J60" s="204"/>
      <c r="K60" s="205">
        <f t="shared" si="15"/>
        <v>291.2</v>
      </c>
      <c r="L60" s="205">
        <v>0</v>
      </c>
      <c r="M60" s="205">
        <f t="shared" si="16"/>
        <v>291.2</v>
      </c>
      <c r="N60" s="206">
        <v>-418.25</v>
      </c>
      <c r="O60" s="206"/>
      <c r="P60" s="207">
        <f t="shared" si="2"/>
        <v>32596.000000000007</v>
      </c>
      <c r="Q60" s="208"/>
    </row>
    <row r="61" spans="1:17" x14ac:dyDescent="0.2">
      <c r="A61" s="101">
        <v>45551</v>
      </c>
      <c r="B61" s="126" t="s">
        <v>556</v>
      </c>
      <c r="C61" s="83" t="s">
        <v>558</v>
      </c>
      <c r="D61" s="126"/>
      <c r="E61" s="201"/>
      <c r="F61" s="126"/>
      <c r="G61" s="126" t="s">
        <v>19</v>
      </c>
      <c r="H61" s="202"/>
      <c r="I61" s="203">
        <v>2.25</v>
      </c>
      <c r="J61" s="204"/>
      <c r="K61" s="205">
        <f t="shared" si="15"/>
        <v>2.25</v>
      </c>
      <c r="L61" s="205">
        <v>0</v>
      </c>
      <c r="M61" s="205">
        <f t="shared" si="16"/>
        <v>2.25</v>
      </c>
      <c r="N61" s="206"/>
      <c r="O61" s="206"/>
      <c r="P61" s="207">
        <f t="shared" si="2"/>
        <v>32596.000000000007</v>
      </c>
      <c r="Q61" s="208"/>
    </row>
    <row r="62" spans="1:17" x14ac:dyDescent="0.2">
      <c r="A62" s="101">
        <v>45551</v>
      </c>
      <c r="B62" s="126" t="s">
        <v>554</v>
      </c>
      <c r="C62" s="83" t="s">
        <v>559</v>
      </c>
      <c r="D62" s="126"/>
      <c r="E62" s="201"/>
      <c r="F62" s="126"/>
      <c r="G62" s="126" t="s">
        <v>17</v>
      </c>
      <c r="H62" s="202"/>
      <c r="I62" s="203">
        <v>31.2</v>
      </c>
      <c r="J62" s="204"/>
      <c r="K62" s="205">
        <f t="shared" si="15"/>
        <v>31.2</v>
      </c>
      <c r="L62" s="205">
        <v>0</v>
      </c>
      <c r="M62" s="205">
        <f t="shared" si="16"/>
        <v>31.2</v>
      </c>
      <c r="N62" s="206"/>
      <c r="O62" s="206"/>
      <c r="P62" s="207">
        <f t="shared" si="2"/>
        <v>32596.000000000007</v>
      </c>
      <c r="Q62" s="208"/>
    </row>
    <row r="63" spans="1:17" x14ac:dyDescent="0.2">
      <c r="A63" s="101">
        <v>45551</v>
      </c>
      <c r="B63" s="126" t="s">
        <v>555</v>
      </c>
      <c r="C63" s="83" t="s">
        <v>559</v>
      </c>
      <c r="D63" s="126"/>
      <c r="E63" s="201"/>
      <c r="F63" s="126"/>
      <c r="G63" s="126" t="s">
        <v>17</v>
      </c>
      <c r="H63" s="202"/>
      <c r="I63" s="203">
        <v>124.8</v>
      </c>
      <c r="J63" s="204"/>
      <c r="K63" s="205">
        <f t="shared" si="15"/>
        <v>124.8</v>
      </c>
      <c r="L63" s="205">
        <v>0</v>
      </c>
      <c r="M63" s="205">
        <f t="shared" si="16"/>
        <v>124.8</v>
      </c>
      <c r="N63" s="206"/>
      <c r="O63" s="206"/>
      <c r="P63" s="207">
        <f t="shared" si="2"/>
        <v>32596.000000000007</v>
      </c>
      <c r="Q63" s="208"/>
    </row>
    <row r="64" spans="1:17" x14ac:dyDescent="0.2">
      <c r="A64" s="101">
        <v>45551</v>
      </c>
      <c r="B64" s="126" t="s">
        <v>95</v>
      </c>
      <c r="C64" s="83" t="s">
        <v>560</v>
      </c>
      <c r="D64" s="126" t="s">
        <v>249</v>
      </c>
      <c r="E64" s="201" t="s">
        <v>106</v>
      </c>
      <c r="F64" s="126"/>
      <c r="G64" s="126" t="s">
        <v>61</v>
      </c>
      <c r="H64" s="202"/>
      <c r="I64" s="203">
        <v>60</v>
      </c>
      <c r="J64" s="204"/>
      <c r="K64" s="205">
        <f t="shared" si="15"/>
        <v>60</v>
      </c>
      <c r="L64" s="205">
        <v>0</v>
      </c>
      <c r="M64" s="205">
        <f t="shared" si="16"/>
        <v>60</v>
      </c>
      <c r="N64" s="206">
        <v>-60</v>
      </c>
      <c r="O64" s="206"/>
      <c r="P64" s="207">
        <f t="shared" si="2"/>
        <v>32536.000000000007</v>
      </c>
      <c r="Q64" s="208"/>
    </row>
    <row r="65" spans="1:17" x14ac:dyDescent="0.2">
      <c r="A65" s="101">
        <v>45551</v>
      </c>
      <c r="B65" s="126" t="s">
        <v>396</v>
      </c>
      <c r="C65" s="83" t="s">
        <v>561</v>
      </c>
      <c r="D65" s="126">
        <v>16108</v>
      </c>
      <c r="E65" s="201" t="s">
        <v>106</v>
      </c>
      <c r="F65" s="126"/>
      <c r="G65" s="126" t="s">
        <v>50</v>
      </c>
      <c r="H65" s="202"/>
      <c r="I65" s="203">
        <v>991.49</v>
      </c>
      <c r="J65" s="204"/>
      <c r="K65" s="205">
        <f t="shared" si="15"/>
        <v>991.49</v>
      </c>
      <c r="L65" s="205">
        <v>165.25</v>
      </c>
      <c r="M65" s="205">
        <f t="shared" si="16"/>
        <v>826.24</v>
      </c>
      <c r="N65" s="206">
        <v>-991.49</v>
      </c>
      <c r="O65" s="206"/>
      <c r="P65" s="207">
        <f t="shared" si="2"/>
        <v>31544.510000000006</v>
      </c>
      <c r="Q65" s="208"/>
    </row>
    <row r="66" spans="1:17" x14ac:dyDescent="0.2">
      <c r="A66" s="101">
        <v>45562</v>
      </c>
      <c r="B66" s="126" t="s">
        <v>562</v>
      </c>
      <c r="C66" s="83" t="s">
        <v>563</v>
      </c>
      <c r="D66" s="126" t="s">
        <v>564</v>
      </c>
      <c r="E66" s="201" t="s">
        <v>106</v>
      </c>
      <c r="F66" s="126"/>
      <c r="G66" s="126" t="s">
        <v>21</v>
      </c>
      <c r="H66" s="202"/>
      <c r="I66" s="203">
        <v>35</v>
      </c>
      <c r="J66" s="204"/>
      <c r="K66" s="205">
        <f t="shared" si="15"/>
        <v>35</v>
      </c>
      <c r="L66" s="205">
        <v>0</v>
      </c>
      <c r="M66" s="205">
        <f t="shared" si="16"/>
        <v>35</v>
      </c>
      <c r="N66" s="206">
        <v>-35</v>
      </c>
      <c r="O66" s="206"/>
      <c r="P66" s="207">
        <f t="shared" si="2"/>
        <v>31509.510000000006</v>
      </c>
      <c r="Q66" s="208"/>
    </row>
    <row r="67" spans="1:17" x14ac:dyDescent="0.2">
      <c r="A67" s="101">
        <v>45565</v>
      </c>
      <c r="B67" s="126" t="s">
        <v>291</v>
      </c>
      <c r="C67" s="83" t="s">
        <v>565</v>
      </c>
      <c r="D67" s="126">
        <v>8648</v>
      </c>
      <c r="E67" s="201" t="s">
        <v>106</v>
      </c>
      <c r="F67" s="126"/>
      <c r="G67" s="126" t="s">
        <v>148</v>
      </c>
      <c r="H67" s="202"/>
      <c r="I67" s="203">
        <v>771.6</v>
      </c>
      <c r="J67" s="204"/>
      <c r="K67" s="205">
        <f t="shared" si="15"/>
        <v>771.6</v>
      </c>
      <c r="L67" s="205">
        <v>128.6</v>
      </c>
      <c r="M67" s="205">
        <f t="shared" si="16"/>
        <v>643</v>
      </c>
      <c r="N67" s="206">
        <v>-771.6</v>
      </c>
      <c r="O67" s="206"/>
      <c r="P67" s="207">
        <f t="shared" si="2"/>
        <v>30737.910000000007</v>
      </c>
      <c r="Q67" s="208"/>
    </row>
    <row r="68" spans="1:17" x14ac:dyDescent="0.2">
      <c r="A68" s="101">
        <v>45565</v>
      </c>
      <c r="B68" s="126" t="s">
        <v>291</v>
      </c>
      <c r="C68" s="83" t="s">
        <v>373</v>
      </c>
      <c r="D68" s="126">
        <v>8649</v>
      </c>
      <c r="E68" s="201" t="s">
        <v>106</v>
      </c>
      <c r="F68" s="126"/>
      <c r="G68" s="126" t="s">
        <v>51</v>
      </c>
      <c r="H68" s="202"/>
      <c r="I68" s="203">
        <v>403.2</v>
      </c>
      <c r="J68" s="204"/>
      <c r="K68" s="205">
        <f t="shared" si="15"/>
        <v>403.2</v>
      </c>
      <c r="L68" s="205">
        <v>67.2</v>
      </c>
      <c r="M68" s="205">
        <f t="shared" si="16"/>
        <v>336</v>
      </c>
      <c r="N68" s="206">
        <v>-403.2</v>
      </c>
      <c r="O68" s="206"/>
      <c r="P68" s="207">
        <f t="shared" si="2"/>
        <v>30334.710000000006</v>
      </c>
      <c r="Q68" s="208"/>
    </row>
    <row r="69" spans="1:17" x14ac:dyDescent="0.2">
      <c r="A69" s="101">
        <v>45565</v>
      </c>
      <c r="B69" s="126" t="s">
        <v>566</v>
      </c>
      <c r="C69" s="83" t="s">
        <v>567</v>
      </c>
      <c r="D69" s="126" t="s">
        <v>568</v>
      </c>
      <c r="E69" s="201"/>
      <c r="F69" s="126"/>
      <c r="G69" s="126" t="s">
        <v>6</v>
      </c>
      <c r="H69" s="202">
        <v>17.5</v>
      </c>
      <c r="I69" s="203"/>
      <c r="J69" s="204"/>
      <c r="K69" s="205">
        <f t="shared" si="15"/>
        <v>0</v>
      </c>
      <c r="L69" s="205">
        <v>0</v>
      </c>
      <c r="M69" s="205">
        <f t="shared" si="16"/>
        <v>0</v>
      </c>
      <c r="N69" s="206">
        <v>17.5</v>
      </c>
      <c r="O69" s="206"/>
      <c r="P69" s="207">
        <f t="shared" si="2"/>
        <v>30352.210000000006</v>
      </c>
      <c r="Q69" s="208"/>
    </row>
    <row r="70" spans="1:17" x14ac:dyDescent="0.2">
      <c r="A70" s="101">
        <v>45565</v>
      </c>
      <c r="B70" s="126" t="s">
        <v>569</v>
      </c>
      <c r="C70" s="83" t="s">
        <v>567</v>
      </c>
      <c r="D70" s="126" t="s">
        <v>568</v>
      </c>
      <c r="E70" s="201"/>
      <c r="F70" s="126"/>
      <c r="G70" s="126" t="s">
        <v>6</v>
      </c>
      <c r="H70" s="202">
        <v>35</v>
      </c>
      <c r="I70" s="203"/>
      <c r="J70" s="204"/>
      <c r="K70" s="205">
        <f t="shared" si="15"/>
        <v>0</v>
      </c>
      <c r="L70" s="205">
        <v>0</v>
      </c>
      <c r="M70" s="205">
        <f t="shared" si="16"/>
        <v>0</v>
      </c>
      <c r="N70" s="206">
        <v>35</v>
      </c>
      <c r="O70" s="206"/>
      <c r="P70" s="207">
        <f t="shared" si="2"/>
        <v>30387.210000000006</v>
      </c>
      <c r="Q70" s="208"/>
    </row>
    <row r="71" spans="1:17" x14ac:dyDescent="0.2">
      <c r="A71" s="101">
        <v>45565</v>
      </c>
      <c r="B71" s="126" t="s">
        <v>570</v>
      </c>
      <c r="C71" s="83" t="s">
        <v>567</v>
      </c>
      <c r="D71" s="126" t="s">
        <v>568</v>
      </c>
      <c r="E71" s="201"/>
      <c r="F71" s="126"/>
      <c r="G71" s="126" t="s">
        <v>6</v>
      </c>
      <c r="H71" s="202">
        <v>17.5</v>
      </c>
      <c r="I71" s="203"/>
      <c r="J71" s="204"/>
      <c r="K71" s="205">
        <f t="shared" si="15"/>
        <v>0</v>
      </c>
      <c r="L71" s="205">
        <v>0</v>
      </c>
      <c r="M71" s="205">
        <f t="shared" si="16"/>
        <v>0</v>
      </c>
      <c r="N71" s="206">
        <v>17.5</v>
      </c>
      <c r="O71" s="206"/>
      <c r="P71" s="207">
        <f t="shared" si="2"/>
        <v>30404.710000000006</v>
      </c>
      <c r="Q71" s="208"/>
    </row>
    <row r="72" spans="1:17" x14ac:dyDescent="0.2">
      <c r="A72" s="101">
        <v>45565</v>
      </c>
      <c r="B72" s="126" t="s">
        <v>571</v>
      </c>
      <c r="C72" s="83" t="s">
        <v>567</v>
      </c>
      <c r="D72" s="126" t="s">
        <v>568</v>
      </c>
      <c r="E72" s="201"/>
      <c r="F72" s="126"/>
      <c r="G72" s="126" t="s">
        <v>6</v>
      </c>
      <c r="H72" s="202">
        <v>17.5</v>
      </c>
      <c r="I72" s="203"/>
      <c r="J72" s="204"/>
      <c r="K72" s="205">
        <f t="shared" si="15"/>
        <v>0</v>
      </c>
      <c r="L72" s="205">
        <v>0</v>
      </c>
      <c r="M72" s="205">
        <f t="shared" si="16"/>
        <v>0</v>
      </c>
      <c r="N72" s="206">
        <v>17.5</v>
      </c>
      <c r="O72" s="206"/>
      <c r="P72" s="207">
        <f t="shared" ref="P72:P138" si="17">P71+N72</f>
        <v>30422.210000000006</v>
      </c>
      <c r="Q72" s="208"/>
    </row>
    <row r="73" spans="1:17" x14ac:dyDescent="0.2">
      <c r="A73" s="101">
        <v>45566</v>
      </c>
      <c r="B73" s="126" t="s">
        <v>572</v>
      </c>
      <c r="C73" s="83" t="s">
        <v>567</v>
      </c>
      <c r="D73" s="126" t="s">
        <v>568</v>
      </c>
      <c r="E73" s="201"/>
      <c r="F73" s="126"/>
      <c r="G73" s="126" t="s">
        <v>6</v>
      </c>
      <c r="H73" s="202">
        <v>17.5</v>
      </c>
      <c r="I73" s="203"/>
      <c r="J73" s="204"/>
      <c r="K73" s="205">
        <f t="shared" si="15"/>
        <v>0</v>
      </c>
      <c r="L73" s="205">
        <v>0</v>
      </c>
      <c r="M73" s="205">
        <f t="shared" si="16"/>
        <v>0</v>
      </c>
      <c r="N73" s="206">
        <v>17.5</v>
      </c>
      <c r="O73" s="206"/>
      <c r="P73" s="207">
        <f t="shared" si="17"/>
        <v>30439.710000000006</v>
      </c>
      <c r="Q73" s="54"/>
    </row>
    <row r="74" spans="1:17" x14ac:dyDescent="0.2">
      <c r="A74" s="101">
        <v>45569</v>
      </c>
      <c r="B74" s="126" t="s">
        <v>570</v>
      </c>
      <c r="C74" s="83" t="s">
        <v>567</v>
      </c>
      <c r="D74" s="126" t="s">
        <v>568</v>
      </c>
      <c r="E74" s="201"/>
      <c r="F74" s="126"/>
      <c r="G74" s="126" t="s">
        <v>6</v>
      </c>
      <c r="H74" s="202">
        <v>17.5</v>
      </c>
      <c r="I74" s="203"/>
      <c r="J74" s="204"/>
      <c r="K74" s="205">
        <f t="shared" si="15"/>
        <v>0</v>
      </c>
      <c r="L74" s="205">
        <v>0</v>
      </c>
      <c r="M74" s="205">
        <f t="shared" si="16"/>
        <v>0</v>
      </c>
      <c r="N74" s="206">
        <v>17.5</v>
      </c>
      <c r="O74" s="206"/>
      <c r="P74" s="207">
        <f t="shared" si="17"/>
        <v>30457.210000000006</v>
      </c>
      <c r="Q74" s="208"/>
    </row>
    <row r="75" spans="1:17" x14ac:dyDescent="0.2">
      <c r="A75" s="101">
        <v>45572</v>
      </c>
      <c r="B75" s="126" t="s">
        <v>573</v>
      </c>
      <c r="C75" s="83" t="s">
        <v>567</v>
      </c>
      <c r="D75" s="126" t="s">
        <v>568</v>
      </c>
      <c r="E75" s="201"/>
      <c r="F75" s="126"/>
      <c r="G75" s="126" t="s">
        <v>6</v>
      </c>
      <c r="H75" s="202">
        <v>17.5</v>
      </c>
      <c r="I75" s="203"/>
      <c r="J75" s="204"/>
      <c r="K75" s="205">
        <f t="shared" ref="K75:K79" si="18">I75</f>
        <v>0</v>
      </c>
      <c r="L75" s="205">
        <v>0</v>
      </c>
      <c r="M75" s="205">
        <f t="shared" ref="M75:M79" si="19">K75-L75</f>
        <v>0</v>
      </c>
      <c r="N75" s="206">
        <v>17.5</v>
      </c>
      <c r="O75" s="206"/>
      <c r="P75" s="207">
        <f t="shared" si="17"/>
        <v>30474.710000000006</v>
      </c>
      <c r="Q75" s="208"/>
    </row>
    <row r="76" spans="1:17" x14ac:dyDescent="0.2">
      <c r="A76" s="101">
        <v>45572</v>
      </c>
      <c r="B76" s="126" t="s">
        <v>574</v>
      </c>
      <c r="C76" s="83" t="s">
        <v>567</v>
      </c>
      <c r="D76" s="126" t="s">
        <v>568</v>
      </c>
      <c r="E76" s="201"/>
      <c r="F76" s="126"/>
      <c r="G76" s="126" t="s">
        <v>6</v>
      </c>
      <c r="H76" s="202">
        <v>17.5</v>
      </c>
      <c r="I76" s="203"/>
      <c r="J76" s="204"/>
      <c r="K76" s="205">
        <f t="shared" si="18"/>
        <v>0</v>
      </c>
      <c r="L76" s="205">
        <v>0</v>
      </c>
      <c r="M76" s="205">
        <f t="shared" si="19"/>
        <v>0</v>
      </c>
      <c r="N76" s="206">
        <v>17.5</v>
      </c>
      <c r="O76" s="206"/>
      <c r="P76" s="207">
        <f t="shared" si="17"/>
        <v>30492.210000000006</v>
      </c>
      <c r="Q76" s="208"/>
    </row>
    <row r="77" spans="1:17" x14ac:dyDescent="0.2">
      <c r="A77" s="101">
        <v>45572</v>
      </c>
      <c r="B77" s="126" t="s">
        <v>575</v>
      </c>
      <c r="C77" s="83" t="s">
        <v>567</v>
      </c>
      <c r="D77" s="126" t="s">
        <v>568</v>
      </c>
      <c r="E77" s="201"/>
      <c r="F77" s="126"/>
      <c r="G77" s="126" t="s">
        <v>6</v>
      </c>
      <c r="H77" s="202">
        <v>20</v>
      </c>
      <c r="I77" s="203"/>
      <c r="J77" s="204"/>
      <c r="K77" s="205">
        <f t="shared" si="18"/>
        <v>0</v>
      </c>
      <c r="L77" s="205">
        <v>0</v>
      </c>
      <c r="M77" s="205">
        <f t="shared" si="19"/>
        <v>0</v>
      </c>
      <c r="N77" s="206">
        <v>20</v>
      </c>
      <c r="O77" s="206"/>
      <c r="P77" s="207">
        <f t="shared" si="17"/>
        <v>30512.210000000006</v>
      </c>
      <c r="Q77" s="208"/>
    </row>
    <row r="78" spans="1:17" x14ac:dyDescent="0.2">
      <c r="A78" s="101">
        <v>45572</v>
      </c>
      <c r="B78" s="126" t="s">
        <v>576</v>
      </c>
      <c r="C78" s="83" t="s">
        <v>567</v>
      </c>
      <c r="D78" s="126" t="s">
        <v>568</v>
      </c>
      <c r="E78" s="201"/>
      <c r="F78" s="126"/>
      <c r="G78" s="126" t="s">
        <v>6</v>
      </c>
      <c r="H78" s="202">
        <v>17.5</v>
      </c>
      <c r="I78" s="203"/>
      <c r="J78" s="204"/>
      <c r="K78" s="205">
        <f t="shared" si="18"/>
        <v>0</v>
      </c>
      <c r="L78" s="205">
        <v>0</v>
      </c>
      <c r="M78" s="205">
        <f t="shared" si="19"/>
        <v>0</v>
      </c>
      <c r="N78" s="206">
        <v>17.5</v>
      </c>
      <c r="O78" s="206"/>
      <c r="P78" s="207">
        <f t="shared" si="17"/>
        <v>30529.710000000006</v>
      </c>
      <c r="Q78" s="208"/>
    </row>
    <row r="79" spans="1:17" x14ac:dyDescent="0.2">
      <c r="A79" s="101">
        <v>45572</v>
      </c>
      <c r="B79" s="126" t="s">
        <v>291</v>
      </c>
      <c r="C79" s="83" t="s">
        <v>577</v>
      </c>
      <c r="D79" s="126">
        <v>8662</v>
      </c>
      <c r="E79" s="201" t="s">
        <v>106</v>
      </c>
      <c r="F79" s="126"/>
      <c r="G79" s="126" t="s">
        <v>66</v>
      </c>
      <c r="H79" s="202"/>
      <c r="I79" s="203">
        <v>5895.6</v>
      </c>
      <c r="J79" s="204"/>
      <c r="K79" s="205">
        <f t="shared" si="18"/>
        <v>5895.6</v>
      </c>
      <c r="L79" s="205">
        <v>982.6</v>
      </c>
      <c r="M79" s="205">
        <f t="shared" si="19"/>
        <v>4913</v>
      </c>
      <c r="N79" s="206">
        <v>-5895.6</v>
      </c>
      <c r="O79" s="206"/>
      <c r="P79" s="207">
        <f t="shared" si="17"/>
        <v>24634.110000000008</v>
      </c>
      <c r="Q79" s="54"/>
    </row>
    <row r="80" spans="1:17" x14ac:dyDescent="0.2">
      <c r="A80" s="101">
        <v>45574</v>
      </c>
      <c r="B80" s="126" t="s">
        <v>579</v>
      </c>
      <c r="C80" s="83" t="s">
        <v>567</v>
      </c>
      <c r="D80" s="126" t="s">
        <v>568</v>
      </c>
      <c r="E80" s="201"/>
      <c r="F80" s="126"/>
      <c r="G80" s="126" t="s">
        <v>6</v>
      </c>
      <c r="H80" s="202">
        <v>52.5</v>
      </c>
      <c r="I80" s="203"/>
      <c r="J80" s="204"/>
      <c r="K80" s="205">
        <f t="shared" ref="K80" si="20">I80</f>
        <v>0</v>
      </c>
      <c r="L80" s="205">
        <v>0</v>
      </c>
      <c r="M80" s="205">
        <f t="shared" ref="M80" si="21">K80-L80</f>
        <v>0</v>
      </c>
      <c r="N80" s="206">
        <v>52.5</v>
      </c>
      <c r="O80" s="206"/>
      <c r="P80" s="207">
        <f t="shared" si="17"/>
        <v>24686.610000000008</v>
      </c>
      <c r="Q80" s="208"/>
    </row>
    <row r="81" spans="1:17" x14ac:dyDescent="0.2">
      <c r="A81" s="101">
        <v>45575</v>
      </c>
      <c r="B81" s="126" t="s">
        <v>580</v>
      </c>
      <c r="C81" s="83" t="s">
        <v>567</v>
      </c>
      <c r="D81" s="126" t="s">
        <v>568</v>
      </c>
      <c r="E81" s="201"/>
      <c r="F81" s="126"/>
      <c r="G81" s="126" t="s">
        <v>6</v>
      </c>
      <c r="H81" s="202">
        <v>17.5</v>
      </c>
      <c r="I81" s="203"/>
      <c r="J81" s="204"/>
      <c r="K81" s="205">
        <f t="shared" ref="K81:K88" si="22">I81</f>
        <v>0</v>
      </c>
      <c r="L81" s="205"/>
      <c r="M81" s="205">
        <f t="shared" ref="M81:M88" si="23">K81-L81</f>
        <v>0</v>
      </c>
      <c r="N81" s="206">
        <v>17.5</v>
      </c>
      <c r="O81" s="206"/>
      <c r="P81" s="207">
        <f t="shared" si="17"/>
        <v>24704.110000000008</v>
      </c>
      <c r="Q81" s="208"/>
    </row>
    <row r="82" spans="1:17" x14ac:dyDescent="0.2">
      <c r="A82" s="101">
        <v>45579</v>
      </c>
      <c r="B82" s="231" t="s">
        <v>581</v>
      </c>
      <c r="C82" s="232" t="s">
        <v>567</v>
      </c>
      <c r="D82" s="233" t="s">
        <v>568</v>
      </c>
      <c r="E82" s="234"/>
      <c r="F82" s="233"/>
      <c r="G82" s="233" t="s">
        <v>6</v>
      </c>
      <c r="H82" s="202">
        <v>35</v>
      </c>
      <c r="I82" s="203"/>
      <c r="J82" s="204"/>
      <c r="K82" s="205">
        <f t="shared" si="22"/>
        <v>0</v>
      </c>
      <c r="L82" s="205"/>
      <c r="M82" s="205">
        <f t="shared" si="23"/>
        <v>0</v>
      </c>
      <c r="N82" s="206">
        <v>35</v>
      </c>
      <c r="O82" s="206"/>
      <c r="P82" s="207">
        <f t="shared" si="17"/>
        <v>24739.110000000008</v>
      </c>
      <c r="Q82" s="208"/>
    </row>
    <row r="83" spans="1:17" x14ac:dyDescent="0.2">
      <c r="A83" s="101">
        <v>45581</v>
      </c>
      <c r="B83" s="126" t="s">
        <v>428</v>
      </c>
      <c r="C83" s="83" t="s">
        <v>582</v>
      </c>
      <c r="D83" s="233" t="s">
        <v>249</v>
      </c>
      <c r="E83" s="201" t="s">
        <v>106</v>
      </c>
      <c r="F83" s="126"/>
      <c r="G83" s="126" t="s">
        <v>156</v>
      </c>
      <c r="H83" s="202"/>
      <c r="I83" s="203">
        <v>122.59</v>
      </c>
      <c r="J83" s="204"/>
      <c r="K83" s="205">
        <f t="shared" si="22"/>
        <v>122.59</v>
      </c>
      <c r="L83" s="205">
        <v>15.43</v>
      </c>
      <c r="M83" s="205">
        <f t="shared" si="23"/>
        <v>107.16</v>
      </c>
      <c r="N83" s="206">
        <v>-122.59</v>
      </c>
      <c r="O83" s="206"/>
      <c r="P83" s="207">
        <f t="shared" si="17"/>
        <v>24616.520000000008</v>
      </c>
      <c r="Q83" s="208"/>
    </row>
    <row r="84" spans="1:17" x14ac:dyDescent="0.2">
      <c r="A84" s="101">
        <v>45581</v>
      </c>
      <c r="B84" s="126" t="s">
        <v>583</v>
      </c>
      <c r="C84" s="83" t="s">
        <v>585</v>
      </c>
      <c r="D84" s="126"/>
      <c r="E84" s="201"/>
      <c r="F84" s="126"/>
      <c r="G84" s="126" t="s">
        <v>13</v>
      </c>
      <c r="H84" s="202"/>
      <c r="I84" s="203">
        <v>72.8</v>
      </c>
      <c r="J84" s="204"/>
      <c r="K84" s="205">
        <f t="shared" si="22"/>
        <v>72.8</v>
      </c>
      <c r="L84" s="205"/>
      <c r="M84" s="205">
        <f t="shared" si="23"/>
        <v>72.8</v>
      </c>
      <c r="N84" s="206">
        <v>-417.13</v>
      </c>
      <c r="O84" s="206"/>
      <c r="P84" s="207">
        <f t="shared" si="17"/>
        <v>24199.390000000007</v>
      </c>
      <c r="Q84" s="208"/>
    </row>
    <row r="85" spans="1:17" x14ac:dyDescent="0.2">
      <c r="A85" s="101">
        <v>45581</v>
      </c>
      <c r="B85" s="126" t="s">
        <v>584</v>
      </c>
      <c r="C85" s="83" t="s">
        <v>585</v>
      </c>
      <c r="D85" s="126"/>
      <c r="E85" s="201"/>
      <c r="F85" s="126"/>
      <c r="G85" s="126" t="s">
        <v>13</v>
      </c>
      <c r="H85" s="202"/>
      <c r="I85" s="203">
        <v>291.2</v>
      </c>
      <c r="J85" s="204"/>
      <c r="K85" s="205">
        <f t="shared" si="22"/>
        <v>291.2</v>
      </c>
      <c r="L85" s="205"/>
      <c r="M85" s="205">
        <f t="shared" si="23"/>
        <v>291.2</v>
      </c>
      <c r="N85" s="206">
        <v>-104</v>
      </c>
      <c r="O85" s="206"/>
      <c r="P85" s="207">
        <f t="shared" si="17"/>
        <v>24095.390000000007</v>
      </c>
      <c r="Q85" s="208"/>
    </row>
    <row r="86" spans="1:17" x14ac:dyDescent="0.2">
      <c r="A86" s="101">
        <v>45581</v>
      </c>
      <c r="B86" s="126" t="s">
        <v>584</v>
      </c>
      <c r="C86" s="83" t="s">
        <v>586</v>
      </c>
      <c r="D86" s="126"/>
      <c r="E86" s="201"/>
      <c r="F86" s="126"/>
      <c r="G86" s="126" t="s">
        <v>19</v>
      </c>
      <c r="H86" s="202"/>
      <c r="I86" s="203">
        <v>1.1299999999999999</v>
      </c>
      <c r="J86" s="204"/>
      <c r="K86" s="205">
        <f t="shared" si="22"/>
        <v>1.1299999999999999</v>
      </c>
      <c r="L86" s="205"/>
      <c r="M86" s="205">
        <f t="shared" si="23"/>
        <v>1.1299999999999999</v>
      </c>
      <c r="N86" s="206"/>
      <c r="O86" s="206"/>
      <c r="P86" s="207">
        <f t="shared" si="17"/>
        <v>24095.390000000007</v>
      </c>
      <c r="Q86" s="208"/>
    </row>
    <row r="87" spans="1:17" x14ac:dyDescent="0.2">
      <c r="A87" s="101">
        <v>45581</v>
      </c>
      <c r="B87" s="126" t="s">
        <v>583</v>
      </c>
      <c r="C87" s="83" t="s">
        <v>587</v>
      </c>
      <c r="D87" s="126"/>
      <c r="E87" s="201"/>
      <c r="F87" s="126"/>
      <c r="G87" s="126" t="s">
        <v>17</v>
      </c>
      <c r="H87" s="202"/>
      <c r="I87" s="203">
        <v>31.2</v>
      </c>
      <c r="J87" s="204"/>
      <c r="K87" s="205">
        <f t="shared" si="22"/>
        <v>31.2</v>
      </c>
      <c r="L87" s="205"/>
      <c r="M87" s="205">
        <f t="shared" si="23"/>
        <v>31.2</v>
      </c>
      <c r="N87" s="206"/>
      <c r="O87" s="206"/>
      <c r="P87" s="207">
        <f t="shared" si="17"/>
        <v>24095.390000000007</v>
      </c>
      <c r="Q87" s="208"/>
    </row>
    <row r="88" spans="1:17" x14ac:dyDescent="0.2">
      <c r="A88" s="101">
        <v>45581</v>
      </c>
      <c r="B88" s="126" t="s">
        <v>584</v>
      </c>
      <c r="C88" s="83" t="s">
        <v>587</v>
      </c>
      <c r="D88" s="126"/>
      <c r="E88" s="201"/>
      <c r="F88" s="126"/>
      <c r="G88" s="126" t="s">
        <v>17</v>
      </c>
      <c r="H88" s="202"/>
      <c r="I88" s="203">
        <v>124.8</v>
      </c>
      <c r="J88" s="204"/>
      <c r="K88" s="205">
        <f t="shared" si="22"/>
        <v>124.8</v>
      </c>
      <c r="L88" s="205"/>
      <c r="M88" s="205">
        <f t="shared" si="23"/>
        <v>124.8</v>
      </c>
      <c r="N88" s="206"/>
      <c r="O88" s="206"/>
      <c r="P88" s="207">
        <f t="shared" si="17"/>
        <v>24095.390000000007</v>
      </c>
      <c r="Q88" s="208"/>
    </row>
    <row r="89" spans="1:17" x14ac:dyDescent="0.2">
      <c r="A89" s="101">
        <v>45581</v>
      </c>
      <c r="B89" s="126" t="s">
        <v>396</v>
      </c>
      <c r="C89" s="83" t="s">
        <v>588</v>
      </c>
      <c r="D89" s="126">
        <v>16171</v>
      </c>
      <c r="E89" s="201" t="s">
        <v>106</v>
      </c>
      <c r="F89" s="126"/>
      <c r="G89" s="126" t="s">
        <v>50</v>
      </c>
      <c r="H89" s="202"/>
      <c r="I89" s="203">
        <v>1013.52</v>
      </c>
      <c r="J89" s="204"/>
      <c r="K89" s="205">
        <f t="shared" ref="K89" si="24">I89</f>
        <v>1013.52</v>
      </c>
      <c r="L89" s="205">
        <v>168.92</v>
      </c>
      <c r="M89" s="205">
        <f t="shared" ref="M89" si="25">K89-L89</f>
        <v>844.6</v>
      </c>
      <c r="N89" s="206">
        <v>-1013.52</v>
      </c>
      <c r="O89" s="206"/>
      <c r="P89" s="207">
        <f t="shared" si="17"/>
        <v>23081.870000000006</v>
      </c>
      <c r="Q89" s="208"/>
    </row>
    <row r="90" spans="1:17" x14ac:dyDescent="0.2">
      <c r="A90" s="101">
        <v>45581</v>
      </c>
      <c r="B90" s="126" t="s">
        <v>95</v>
      </c>
      <c r="C90" s="83" t="s">
        <v>589</v>
      </c>
      <c r="D90" s="126" t="s">
        <v>249</v>
      </c>
      <c r="E90" s="201" t="s">
        <v>106</v>
      </c>
      <c r="F90" s="126"/>
      <c r="G90" s="126" t="s">
        <v>19</v>
      </c>
      <c r="H90" s="202"/>
      <c r="I90" s="203">
        <v>12</v>
      </c>
      <c r="J90" s="204"/>
      <c r="K90" s="205">
        <f t="shared" ref="K90:K99" si="26">I90</f>
        <v>12</v>
      </c>
      <c r="L90" s="205"/>
      <c r="M90" s="205">
        <f t="shared" ref="M90:M99" si="27">K90-L90</f>
        <v>12</v>
      </c>
      <c r="N90" s="206">
        <v>-12</v>
      </c>
      <c r="O90" s="206"/>
      <c r="P90" s="207">
        <f t="shared" si="17"/>
        <v>23069.870000000006</v>
      </c>
      <c r="Q90" s="208"/>
    </row>
    <row r="91" spans="1:17" x14ac:dyDescent="0.2">
      <c r="A91" s="101">
        <v>45581</v>
      </c>
      <c r="B91" s="126" t="s">
        <v>296</v>
      </c>
      <c r="C91" s="83" t="s">
        <v>590</v>
      </c>
      <c r="D91" s="126" t="s">
        <v>249</v>
      </c>
      <c r="E91" s="201" t="s">
        <v>509</v>
      </c>
      <c r="F91" s="126"/>
      <c r="G91" s="126" t="s">
        <v>34</v>
      </c>
      <c r="H91" s="202"/>
      <c r="I91" s="203">
        <v>175</v>
      </c>
      <c r="J91" s="204"/>
      <c r="K91" s="205">
        <f t="shared" si="26"/>
        <v>175</v>
      </c>
      <c r="L91" s="205">
        <v>29.17</v>
      </c>
      <c r="M91" s="205">
        <f t="shared" si="27"/>
        <v>145.82999999999998</v>
      </c>
      <c r="N91" s="206">
        <v>-175</v>
      </c>
      <c r="O91" s="206"/>
      <c r="P91" s="207">
        <f t="shared" si="17"/>
        <v>22894.870000000006</v>
      </c>
      <c r="Q91" s="208"/>
    </row>
    <row r="92" spans="1:17" x14ac:dyDescent="0.2">
      <c r="A92" s="101">
        <v>45581</v>
      </c>
      <c r="B92" s="126" t="s">
        <v>96</v>
      </c>
      <c r="C92" s="224" t="s">
        <v>591</v>
      </c>
      <c r="D92" s="126">
        <v>6237593</v>
      </c>
      <c r="E92" s="201" t="s">
        <v>106</v>
      </c>
      <c r="F92" s="126"/>
      <c r="G92" s="126" t="s">
        <v>48</v>
      </c>
      <c r="H92" s="202"/>
      <c r="I92" s="203">
        <v>24</v>
      </c>
      <c r="J92" s="204"/>
      <c r="K92" s="205">
        <f t="shared" si="26"/>
        <v>24</v>
      </c>
      <c r="L92" s="205"/>
      <c r="M92" s="205">
        <f t="shared" si="27"/>
        <v>24</v>
      </c>
      <c r="N92" s="206">
        <v>-24</v>
      </c>
      <c r="O92" s="206"/>
      <c r="P92" s="207">
        <f t="shared" si="17"/>
        <v>22870.870000000006</v>
      </c>
      <c r="Q92" s="208"/>
    </row>
    <row r="93" spans="1:17" x14ac:dyDescent="0.2">
      <c r="A93" s="101">
        <v>45593</v>
      </c>
      <c r="B93" s="235" t="s">
        <v>119</v>
      </c>
      <c r="C93" s="103" t="s">
        <v>592</v>
      </c>
      <c r="D93" s="126" t="s">
        <v>249</v>
      </c>
      <c r="E93" s="201" t="s">
        <v>106</v>
      </c>
      <c r="F93" s="126"/>
      <c r="G93" s="126" t="s">
        <v>6</v>
      </c>
      <c r="H93" s="202">
        <v>37.5</v>
      </c>
      <c r="I93" s="203"/>
      <c r="J93" s="204"/>
      <c r="K93" s="205">
        <f t="shared" si="26"/>
        <v>0</v>
      </c>
      <c r="L93" s="205"/>
      <c r="M93" s="205">
        <f t="shared" si="27"/>
        <v>0</v>
      </c>
      <c r="N93" s="206">
        <v>37.5</v>
      </c>
      <c r="O93" s="206"/>
      <c r="P93" s="207">
        <f t="shared" si="17"/>
        <v>22908.370000000006</v>
      </c>
      <c r="Q93" s="208"/>
    </row>
    <row r="94" spans="1:17" x14ac:dyDescent="0.2">
      <c r="A94" s="101">
        <v>45593</v>
      </c>
      <c r="B94" s="235" t="s">
        <v>600</v>
      </c>
      <c r="C94" s="103" t="s">
        <v>601</v>
      </c>
      <c r="D94" s="126" t="s">
        <v>249</v>
      </c>
      <c r="E94" s="201" t="s">
        <v>106</v>
      </c>
      <c r="F94" s="126"/>
      <c r="G94" s="126" t="s">
        <v>6</v>
      </c>
      <c r="H94" s="202"/>
      <c r="I94" s="203">
        <v>5</v>
      </c>
      <c r="J94" s="204"/>
      <c r="K94" s="205">
        <v>5</v>
      </c>
      <c r="L94" s="205"/>
      <c r="M94" s="205">
        <f t="shared" si="27"/>
        <v>5</v>
      </c>
      <c r="N94" s="206">
        <v>-5</v>
      </c>
      <c r="O94" s="206"/>
      <c r="P94" s="207">
        <f t="shared" si="17"/>
        <v>22903.370000000006</v>
      </c>
      <c r="Q94" s="208"/>
    </row>
    <row r="95" spans="1:17" x14ac:dyDescent="0.2">
      <c r="A95" s="101">
        <v>45593</v>
      </c>
      <c r="B95" s="126" t="s">
        <v>119</v>
      </c>
      <c r="C95" s="83" t="s">
        <v>599</v>
      </c>
      <c r="D95" s="126" t="s">
        <v>239</v>
      </c>
      <c r="E95" s="201" t="s">
        <v>106</v>
      </c>
      <c r="F95" s="126"/>
      <c r="G95" s="126" t="s">
        <v>9</v>
      </c>
      <c r="H95" s="202">
        <v>275.5</v>
      </c>
      <c r="I95" s="203"/>
      <c r="J95" s="204"/>
      <c r="K95" s="205">
        <f t="shared" si="26"/>
        <v>0</v>
      </c>
      <c r="L95" s="205"/>
      <c r="M95" s="205">
        <f t="shared" si="27"/>
        <v>0</v>
      </c>
      <c r="N95" s="206">
        <v>275.5</v>
      </c>
      <c r="O95" s="206"/>
      <c r="P95" s="207">
        <f t="shared" si="17"/>
        <v>23178.870000000006</v>
      </c>
      <c r="Q95" s="208"/>
    </row>
    <row r="96" spans="1:17" x14ac:dyDescent="0.2">
      <c r="A96" s="101">
        <v>45594</v>
      </c>
      <c r="B96" s="231" t="s">
        <v>581</v>
      </c>
      <c r="C96" s="232" t="s">
        <v>593</v>
      </c>
      <c r="D96" s="233" t="s">
        <v>568</v>
      </c>
      <c r="E96" s="234"/>
      <c r="F96" s="233"/>
      <c r="G96" s="233" t="s">
        <v>6</v>
      </c>
      <c r="H96" s="202"/>
      <c r="I96" s="203">
        <v>17.5</v>
      </c>
      <c r="J96" s="204"/>
      <c r="K96" s="205">
        <f t="shared" si="26"/>
        <v>17.5</v>
      </c>
      <c r="L96" s="205"/>
      <c r="M96" s="205">
        <f t="shared" si="27"/>
        <v>17.5</v>
      </c>
      <c r="N96" s="206">
        <v>-17.5</v>
      </c>
      <c r="O96" s="206"/>
      <c r="P96" s="207">
        <f t="shared" si="17"/>
        <v>23161.370000000006</v>
      </c>
      <c r="Q96" s="208"/>
    </row>
    <row r="97" spans="1:17" x14ac:dyDescent="0.2">
      <c r="A97" s="236">
        <v>45600</v>
      </c>
      <c r="B97" s="233" t="s">
        <v>573</v>
      </c>
      <c r="C97" s="232" t="s">
        <v>567</v>
      </c>
      <c r="D97" s="233" t="s">
        <v>568</v>
      </c>
      <c r="E97" s="234"/>
      <c r="F97" s="233"/>
      <c r="G97" s="233" t="s">
        <v>6</v>
      </c>
      <c r="H97" s="202">
        <v>17.5</v>
      </c>
      <c r="I97" s="203"/>
      <c r="J97" s="204"/>
      <c r="K97" s="205">
        <f t="shared" si="26"/>
        <v>0</v>
      </c>
      <c r="L97" s="205"/>
      <c r="M97" s="205">
        <f t="shared" si="27"/>
        <v>0</v>
      </c>
      <c r="N97" s="206">
        <v>17.5</v>
      </c>
      <c r="O97" s="206"/>
      <c r="P97" s="207">
        <f t="shared" si="17"/>
        <v>23178.870000000006</v>
      </c>
      <c r="Q97" s="208"/>
    </row>
    <row r="98" spans="1:17" x14ac:dyDescent="0.2">
      <c r="A98" s="236">
        <v>45601</v>
      </c>
      <c r="B98" s="233" t="s">
        <v>594</v>
      </c>
      <c r="C98" s="232" t="s">
        <v>567</v>
      </c>
      <c r="D98" s="233" t="s">
        <v>568</v>
      </c>
      <c r="E98" s="234"/>
      <c r="F98" s="233"/>
      <c r="G98" s="233" t="s">
        <v>6</v>
      </c>
      <c r="H98" s="202">
        <v>17.5</v>
      </c>
      <c r="I98" s="203"/>
      <c r="J98" s="204"/>
      <c r="K98" s="205">
        <f t="shared" si="26"/>
        <v>0</v>
      </c>
      <c r="L98" s="205"/>
      <c r="M98" s="205">
        <f t="shared" si="27"/>
        <v>0</v>
      </c>
      <c r="N98" s="206">
        <v>17.5</v>
      </c>
      <c r="O98" s="206"/>
      <c r="P98" s="207">
        <f t="shared" si="17"/>
        <v>23196.370000000006</v>
      </c>
      <c r="Q98" s="208"/>
    </row>
    <row r="99" spans="1:17" x14ac:dyDescent="0.2">
      <c r="A99" s="101">
        <v>45603</v>
      </c>
      <c r="B99" s="126" t="s">
        <v>134</v>
      </c>
      <c r="C99" s="83" t="s">
        <v>595</v>
      </c>
      <c r="D99" s="126" t="s">
        <v>249</v>
      </c>
      <c r="E99" s="201" t="s">
        <v>106</v>
      </c>
      <c r="F99" s="126"/>
      <c r="G99" s="126" t="s">
        <v>61</v>
      </c>
      <c r="H99" s="202"/>
      <c r="I99" s="203">
        <v>9.59</v>
      </c>
      <c r="J99" s="204"/>
      <c r="K99" s="205">
        <f t="shared" si="26"/>
        <v>9.59</v>
      </c>
      <c r="L99" s="205">
        <v>1.6</v>
      </c>
      <c r="M99" s="205">
        <f t="shared" si="27"/>
        <v>7.99</v>
      </c>
      <c r="N99" s="206">
        <v>-9.59</v>
      </c>
      <c r="O99" s="206"/>
      <c r="P99" s="207">
        <f t="shared" si="17"/>
        <v>23186.780000000006</v>
      </c>
      <c r="Q99" s="208"/>
    </row>
    <row r="100" spans="1:17" x14ac:dyDescent="0.2">
      <c r="A100" s="101">
        <v>45610</v>
      </c>
      <c r="B100" s="126" t="s">
        <v>119</v>
      </c>
      <c r="C100" s="83" t="s">
        <v>602</v>
      </c>
      <c r="D100" s="126" t="s">
        <v>249</v>
      </c>
      <c r="E100" s="201" t="s">
        <v>106</v>
      </c>
      <c r="F100" s="126"/>
      <c r="G100" s="126" t="s">
        <v>9</v>
      </c>
      <c r="H100" s="202">
        <v>6.5</v>
      </c>
      <c r="I100" s="203"/>
      <c r="J100" s="204"/>
      <c r="K100" s="205">
        <f t="shared" ref="K100:K122" si="28">I100</f>
        <v>0</v>
      </c>
      <c r="L100" s="205"/>
      <c r="M100" s="205">
        <f t="shared" ref="M100:M122" si="29">K100-L100</f>
        <v>0</v>
      </c>
      <c r="N100" s="206">
        <v>6.5</v>
      </c>
      <c r="O100" s="206"/>
      <c r="P100" s="207">
        <f t="shared" si="17"/>
        <v>23193.280000000006</v>
      </c>
      <c r="Q100" s="208"/>
    </row>
    <row r="101" spans="1:17" x14ac:dyDescent="0.2">
      <c r="A101" s="101">
        <v>45614</v>
      </c>
      <c r="B101" s="126" t="s">
        <v>603</v>
      </c>
      <c r="C101" s="83" t="s">
        <v>604</v>
      </c>
      <c r="D101" s="126" t="s">
        <v>605</v>
      </c>
      <c r="E101" s="201" t="s">
        <v>106</v>
      </c>
      <c r="F101" s="126"/>
      <c r="G101" s="126" t="s">
        <v>98</v>
      </c>
      <c r="H101" s="202"/>
      <c r="I101" s="203">
        <v>666.72</v>
      </c>
      <c r="J101" s="204"/>
      <c r="K101" s="205">
        <f t="shared" si="28"/>
        <v>666.72</v>
      </c>
      <c r="L101" s="205">
        <v>111.12</v>
      </c>
      <c r="M101" s="205">
        <f t="shared" si="29"/>
        <v>555.6</v>
      </c>
      <c r="N101" s="206">
        <v>-666.72</v>
      </c>
      <c r="O101" s="206"/>
      <c r="P101" s="207">
        <f t="shared" si="17"/>
        <v>22526.560000000005</v>
      </c>
      <c r="Q101" s="208"/>
    </row>
    <row r="102" spans="1:17" x14ac:dyDescent="0.2">
      <c r="A102" s="101">
        <v>45614</v>
      </c>
      <c r="B102" s="126" t="s">
        <v>396</v>
      </c>
      <c r="C102" s="83" t="s">
        <v>606</v>
      </c>
      <c r="D102" s="126">
        <v>16232</v>
      </c>
      <c r="E102" s="201" t="s">
        <v>106</v>
      </c>
      <c r="F102" s="126"/>
      <c r="G102" s="126" t="s">
        <v>50</v>
      </c>
      <c r="H102" s="202"/>
      <c r="I102" s="203">
        <v>567.74</v>
      </c>
      <c r="J102" s="204"/>
      <c r="K102" s="205">
        <f t="shared" si="28"/>
        <v>567.74</v>
      </c>
      <c r="L102" s="205">
        <v>94.62</v>
      </c>
      <c r="M102" s="205">
        <f t="shared" si="29"/>
        <v>473.12</v>
      </c>
      <c r="N102" s="206">
        <v>-567.74</v>
      </c>
      <c r="O102" s="206"/>
      <c r="P102" s="207">
        <f t="shared" si="17"/>
        <v>21958.820000000003</v>
      </c>
      <c r="Q102" s="208"/>
    </row>
    <row r="103" spans="1:17" x14ac:dyDescent="0.2">
      <c r="A103" s="101">
        <v>45614</v>
      </c>
      <c r="B103" s="126" t="s">
        <v>296</v>
      </c>
      <c r="C103" s="83" t="s">
        <v>607</v>
      </c>
      <c r="D103" s="126" t="s">
        <v>608</v>
      </c>
      <c r="E103" s="201" t="s">
        <v>106</v>
      </c>
      <c r="F103" s="126"/>
      <c r="G103" s="126" t="s">
        <v>44</v>
      </c>
      <c r="H103" s="202"/>
      <c r="I103" s="203">
        <v>267</v>
      </c>
      <c r="J103" s="204"/>
      <c r="K103" s="205">
        <f t="shared" si="28"/>
        <v>267</v>
      </c>
      <c r="L103" s="205"/>
      <c r="M103" s="205">
        <f t="shared" si="29"/>
        <v>267</v>
      </c>
      <c r="N103" s="206">
        <v>-267</v>
      </c>
      <c r="O103" s="206"/>
      <c r="P103" s="207">
        <f t="shared" si="17"/>
        <v>21691.820000000003</v>
      </c>
      <c r="Q103" s="208"/>
    </row>
    <row r="104" spans="1:17" x14ac:dyDescent="0.2">
      <c r="A104" s="101">
        <v>45614</v>
      </c>
      <c r="B104" s="126" t="s">
        <v>609</v>
      </c>
      <c r="C104" s="83" t="s">
        <v>253</v>
      </c>
      <c r="D104" s="126">
        <v>33054</v>
      </c>
      <c r="E104" s="201" t="s">
        <v>106</v>
      </c>
      <c r="F104" s="126"/>
      <c r="G104" s="126" t="s">
        <v>38</v>
      </c>
      <c r="H104" s="202"/>
      <c r="I104" s="203">
        <v>60</v>
      </c>
      <c r="J104" s="204"/>
      <c r="K104" s="205">
        <f t="shared" si="28"/>
        <v>60</v>
      </c>
      <c r="L104" s="205">
        <v>10</v>
      </c>
      <c r="M104" s="205">
        <f t="shared" si="29"/>
        <v>50</v>
      </c>
      <c r="N104" s="206">
        <v>-60</v>
      </c>
      <c r="O104" s="206"/>
      <c r="P104" s="207">
        <f t="shared" si="17"/>
        <v>21631.820000000003</v>
      </c>
      <c r="Q104" s="208"/>
    </row>
    <row r="105" spans="1:17" x14ac:dyDescent="0.2">
      <c r="A105" s="101">
        <v>45621</v>
      </c>
      <c r="B105" s="126" t="s">
        <v>661</v>
      </c>
      <c r="C105" s="83" t="s">
        <v>610</v>
      </c>
      <c r="D105" s="126"/>
      <c r="E105" s="201"/>
      <c r="F105" s="126"/>
      <c r="G105" s="126" t="s">
        <v>13</v>
      </c>
      <c r="H105" s="202"/>
      <c r="I105" s="203">
        <v>72.8</v>
      </c>
      <c r="J105" s="204"/>
      <c r="K105" s="205">
        <f t="shared" si="28"/>
        <v>72.8</v>
      </c>
      <c r="L105" s="205"/>
      <c r="M105" s="205">
        <f t="shared" si="29"/>
        <v>72.8</v>
      </c>
      <c r="N105" s="206">
        <v>-104</v>
      </c>
      <c r="O105" s="206"/>
      <c r="P105" s="207">
        <f t="shared" si="17"/>
        <v>21527.820000000003</v>
      </c>
      <c r="Q105" s="208"/>
    </row>
    <row r="106" spans="1:17" x14ac:dyDescent="0.2">
      <c r="A106" s="101">
        <v>45621</v>
      </c>
      <c r="B106" s="126" t="s">
        <v>662</v>
      </c>
      <c r="C106" s="83" t="s">
        <v>611</v>
      </c>
      <c r="D106" s="126"/>
      <c r="E106" s="201"/>
      <c r="F106" s="126"/>
      <c r="G106" s="126" t="s">
        <v>13</v>
      </c>
      <c r="H106" s="202"/>
      <c r="I106" s="203">
        <v>291.2</v>
      </c>
      <c r="J106" s="204"/>
      <c r="K106" s="205">
        <f t="shared" si="28"/>
        <v>291.2</v>
      </c>
      <c r="L106" s="205"/>
      <c r="M106" s="205">
        <f t="shared" si="29"/>
        <v>291.2</v>
      </c>
      <c r="N106" s="206">
        <v>-417.13</v>
      </c>
      <c r="O106" s="206"/>
      <c r="P106" s="207">
        <f t="shared" si="17"/>
        <v>21110.690000000002</v>
      </c>
      <c r="Q106" s="208"/>
    </row>
    <row r="107" spans="1:17" x14ac:dyDescent="0.2">
      <c r="A107" s="101">
        <v>45621</v>
      </c>
      <c r="B107" s="126" t="s">
        <v>662</v>
      </c>
      <c r="C107" s="83" t="s">
        <v>612</v>
      </c>
      <c r="D107" s="126"/>
      <c r="E107" s="201"/>
      <c r="F107" s="126"/>
      <c r="G107" s="126" t="s">
        <v>19</v>
      </c>
      <c r="H107" s="202"/>
      <c r="I107" s="203">
        <v>1.1299999999999999</v>
      </c>
      <c r="J107" s="204"/>
      <c r="K107" s="205">
        <f t="shared" si="28"/>
        <v>1.1299999999999999</v>
      </c>
      <c r="L107" s="205"/>
      <c r="M107" s="205">
        <f t="shared" si="29"/>
        <v>1.1299999999999999</v>
      </c>
      <c r="N107" s="206"/>
      <c r="O107" s="206"/>
      <c r="P107" s="207">
        <f t="shared" si="17"/>
        <v>21110.690000000002</v>
      </c>
      <c r="Q107" s="208"/>
    </row>
    <row r="108" spans="1:17" x14ac:dyDescent="0.2">
      <c r="A108" s="101">
        <v>45621</v>
      </c>
      <c r="B108" s="126" t="s">
        <v>661</v>
      </c>
      <c r="C108" s="83" t="s">
        <v>613</v>
      </c>
      <c r="D108" s="126"/>
      <c r="E108" s="201"/>
      <c r="F108" s="126"/>
      <c r="G108" s="126" t="s">
        <v>17</v>
      </c>
      <c r="H108" s="202"/>
      <c r="I108" s="203">
        <v>31.2</v>
      </c>
      <c r="J108" s="204"/>
      <c r="K108" s="205">
        <f t="shared" si="28"/>
        <v>31.2</v>
      </c>
      <c r="L108" s="205"/>
      <c r="M108" s="205">
        <f t="shared" si="29"/>
        <v>31.2</v>
      </c>
      <c r="N108" s="206"/>
      <c r="O108" s="206"/>
      <c r="P108" s="207">
        <f t="shared" si="17"/>
        <v>21110.690000000002</v>
      </c>
      <c r="Q108" s="208"/>
    </row>
    <row r="109" spans="1:17" x14ac:dyDescent="0.2">
      <c r="A109" s="101">
        <v>45621</v>
      </c>
      <c r="B109" s="126" t="s">
        <v>662</v>
      </c>
      <c r="C109" s="83" t="s">
        <v>613</v>
      </c>
      <c r="D109" s="126"/>
      <c r="E109" s="201"/>
      <c r="F109" s="126"/>
      <c r="G109" s="126" t="s">
        <v>17</v>
      </c>
      <c r="H109" s="202"/>
      <c r="I109" s="203">
        <v>124.8</v>
      </c>
      <c r="J109" s="204"/>
      <c r="K109" s="205">
        <f t="shared" si="28"/>
        <v>124.8</v>
      </c>
      <c r="L109" s="205"/>
      <c r="M109" s="205">
        <f t="shared" si="29"/>
        <v>124.8</v>
      </c>
      <c r="N109" s="206"/>
      <c r="O109" s="206"/>
      <c r="P109" s="207">
        <f t="shared" si="17"/>
        <v>21110.690000000002</v>
      </c>
      <c r="Q109" s="208"/>
    </row>
    <row r="110" spans="1:17" x14ac:dyDescent="0.2">
      <c r="A110" s="101">
        <v>45621</v>
      </c>
      <c r="B110" s="126" t="s">
        <v>95</v>
      </c>
      <c r="C110" s="83" t="s">
        <v>614</v>
      </c>
      <c r="D110" s="126" t="s">
        <v>249</v>
      </c>
      <c r="E110" s="201" t="s">
        <v>106</v>
      </c>
      <c r="F110" s="126"/>
      <c r="G110" s="126" t="s">
        <v>156</v>
      </c>
      <c r="H110" s="202"/>
      <c r="I110" s="203">
        <v>4.7</v>
      </c>
      <c r="J110" s="204"/>
      <c r="K110" s="205">
        <f t="shared" si="28"/>
        <v>4.7</v>
      </c>
      <c r="L110" s="205"/>
      <c r="M110" s="205">
        <f t="shared" si="29"/>
        <v>4.7</v>
      </c>
      <c r="N110" s="206">
        <v>-4.7</v>
      </c>
      <c r="O110" s="206"/>
      <c r="P110" s="207">
        <f t="shared" si="17"/>
        <v>21105.99</v>
      </c>
      <c r="Q110" s="208"/>
    </row>
    <row r="111" spans="1:17" x14ac:dyDescent="0.2">
      <c r="A111" s="101">
        <v>45621</v>
      </c>
      <c r="B111" s="126" t="s">
        <v>95</v>
      </c>
      <c r="C111" s="83" t="s">
        <v>615</v>
      </c>
      <c r="D111" s="126">
        <v>14602</v>
      </c>
      <c r="E111" s="201" t="s">
        <v>106</v>
      </c>
      <c r="F111" s="126"/>
      <c r="G111" s="126" t="s">
        <v>150</v>
      </c>
      <c r="H111" s="202"/>
      <c r="I111" s="203">
        <v>87.99</v>
      </c>
      <c r="J111" s="204"/>
      <c r="K111" s="205">
        <f t="shared" si="28"/>
        <v>87.99</v>
      </c>
      <c r="L111" s="205">
        <v>14.67</v>
      </c>
      <c r="M111" s="205">
        <f t="shared" si="29"/>
        <v>73.319999999999993</v>
      </c>
      <c r="N111" s="206">
        <v>-87.99</v>
      </c>
      <c r="O111" s="206"/>
      <c r="P111" s="207">
        <f t="shared" si="17"/>
        <v>21018</v>
      </c>
      <c r="Q111" s="208"/>
    </row>
    <row r="112" spans="1:17" x14ac:dyDescent="0.2">
      <c r="A112" s="101">
        <v>45621</v>
      </c>
      <c r="B112" s="126" t="s">
        <v>95</v>
      </c>
      <c r="C112" s="83" t="s">
        <v>616</v>
      </c>
      <c r="D112" s="126" t="s">
        <v>249</v>
      </c>
      <c r="E112" s="201" t="s">
        <v>106</v>
      </c>
      <c r="F112" s="126"/>
      <c r="G112" s="126" t="s">
        <v>98</v>
      </c>
      <c r="H112" s="202"/>
      <c r="I112" s="203">
        <v>56</v>
      </c>
      <c r="J112" s="204"/>
      <c r="K112" s="205">
        <f t="shared" si="28"/>
        <v>56</v>
      </c>
      <c r="L112" s="205"/>
      <c r="M112" s="205">
        <f t="shared" si="29"/>
        <v>56</v>
      </c>
      <c r="N112" s="237">
        <v>-56</v>
      </c>
      <c r="O112" s="206"/>
      <c r="P112" s="207">
        <f t="shared" si="17"/>
        <v>20962</v>
      </c>
      <c r="Q112" s="208" t="s">
        <v>630</v>
      </c>
    </row>
    <row r="113" spans="1:17" x14ac:dyDescent="0.2">
      <c r="A113" s="101">
        <v>45621</v>
      </c>
      <c r="B113" s="126" t="s">
        <v>617</v>
      </c>
      <c r="C113" s="83" t="s">
        <v>618</v>
      </c>
      <c r="D113" s="126" t="s">
        <v>249</v>
      </c>
      <c r="E113" s="201" t="s">
        <v>106</v>
      </c>
      <c r="F113" s="126"/>
      <c r="G113" s="126" t="s">
        <v>156</v>
      </c>
      <c r="H113" s="202"/>
      <c r="I113" s="203">
        <v>175.33</v>
      </c>
      <c r="J113" s="204"/>
      <c r="K113" s="205">
        <f t="shared" si="28"/>
        <v>175.33</v>
      </c>
      <c r="L113" s="205"/>
      <c r="M113" s="205">
        <f t="shared" si="29"/>
        <v>175.33</v>
      </c>
      <c r="N113" s="206">
        <v>-175.33</v>
      </c>
      <c r="O113" s="206"/>
      <c r="P113" s="207">
        <f t="shared" si="17"/>
        <v>20786.669999999998</v>
      </c>
      <c r="Q113" s="208"/>
    </row>
    <row r="114" spans="1:17" x14ac:dyDescent="0.2">
      <c r="A114" s="101">
        <v>45621</v>
      </c>
      <c r="B114" s="126" t="s">
        <v>255</v>
      </c>
      <c r="C114" s="83" t="s">
        <v>619</v>
      </c>
      <c r="D114" s="126" t="s">
        <v>249</v>
      </c>
      <c r="E114" s="201" t="s">
        <v>106</v>
      </c>
      <c r="F114" s="126"/>
      <c r="G114" s="126" t="s">
        <v>61</v>
      </c>
      <c r="H114" s="202"/>
      <c r="I114" s="203">
        <v>11.45</v>
      </c>
      <c r="J114" s="204"/>
      <c r="K114" s="205">
        <f t="shared" si="28"/>
        <v>11.45</v>
      </c>
      <c r="L114" s="205"/>
      <c r="M114" s="205">
        <f t="shared" si="29"/>
        <v>11.45</v>
      </c>
      <c r="N114" s="206">
        <v>-11.45</v>
      </c>
      <c r="O114" s="206"/>
      <c r="P114" s="207">
        <f t="shared" si="17"/>
        <v>20775.219999999998</v>
      </c>
      <c r="Q114" s="208"/>
    </row>
    <row r="115" spans="1:17" x14ac:dyDescent="0.2">
      <c r="A115" s="101">
        <v>45621</v>
      </c>
      <c r="B115" s="126" t="s">
        <v>428</v>
      </c>
      <c r="C115" s="83" t="s">
        <v>620</v>
      </c>
      <c r="D115" s="126" t="s">
        <v>249</v>
      </c>
      <c r="E115" s="201" t="s">
        <v>106</v>
      </c>
      <c r="F115" s="126"/>
      <c r="G115" s="126" t="s">
        <v>19</v>
      </c>
      <c r="H115" s="202"/>
      <c r="I115" s="203">
        <v>4</v>
      </c>
      <c r="J115" s="204"/>
      <c r="K115" s="205">
        <f t="shared" si="28"/>
        <v>4</v>
      </c>
      <c r="L115" s="205"/>
      <c r="M115" s="205">
        <f t="shared" si="29"/>
        <v>4</v>
      </c>
      <c r="N115" s="206">
        <v>-4</v>
      </c>
      <c r="O115" s="206"/>
      <c r="P115" s="207">
        <f t="shared" si="17"/>
        <v>20771.219999999998</v>
      </c>
      <c r="Q115" s="208"/>
    </row>
    <row r="116" spans="1:17" x14ac:dyDescent="0.2">
      <c r="A116" s="101">
        <v>45621</v>
      </c>
      <c r="B116" s="126" t="s">
        <v>609</v>
      </c>
      <c r="C116" s="83" t="s">
        <v>621</v>
      </c>
      <c r="D116" s="126">
        <v>33109</v>
      </c>
      <c r="E116" s="201" t="s">
        <v>106</v>
      </c>
      <c r="F116" s="126"/>
      <c r="G116" s="126" t="s">
        <v>38</v>
      </c>
      <c r="H116" s="202"/>
      <c r="I116" s="203">
        <v>576</v>
      </c>
      <c r="J116" s="204"/>
      <c r="K116" s="205">
        <f t="shared" si="28"/>
        <v>576</v>
      </c>
      <c r="L116" s="205">
        <v>96</v>
      </c>
      <c r="M116" s="205">
        <f t="shared" si="29"/>
        <v>480</v>
      </c>
      <c r="N116" s="206">
        <v>-576</v>
      </c>
      <c r="O116" s="206"/>
      <c r="P116" s="207">
        <f t="shared" si="17"/>
        <v>20195.219999999998</v>
      </c>
      <c r="Q116" s="208"/>
    </row>
    <row r="117" spans="1:17" x14ac:dyDescent="0.2">
      <c r="A117" s="101">
        <v>45621</v>
      </c>
      <c r="B117" s="126" t="s">
        <v>312</v>
      </c>
      <c r="C117" s="83" t="s">
        <v>623</v>
      </c>
      <c r="D117" s="126">
        <v>1028</v>
      </c>
      <c r="E117" s="201" t="s">
        <v>106</v>
      </c>
      <c r="F117" s="126"/>
      <c r="G117" s="126" t="s">
        <v>56</v>
      </c>
      <c r="H117" s="202"/>
      <c r="I117" s="203">
        <v>1680</v>
      </c>
      <c r="J117" s="204"/>
      <c r="K117" s="205">
        <f t="shared" si="28"/>
        <v>1680</v>
      </c>
      <c r="L117" s="205">
        <v>280</v>
      </c>
      <c r="M117" s="205">
        <f t="shared" si="29"/>
        <v>1400</v>
      </c>
      <c r="N117" s="206">
        <v>-1680</v>
      </c>
      <c r="O117" s="206"/>
      <c r="P117" s="207">
        <f t="shared" si="17"/>
        <v>18515.219999999998</v>
      </c>
      <c r="Q117" s="208"/>
    </row>
    <row r="118" spans="1:17" x14ac:dyDescent="0.2">
      <c r="A118" s="101">
        <v>45621</v>
      </c>
      <c r="B118" s="126" t="s">
        <v>622</v>
      </c>
      <c r="C118" s="83" t="s">
        <v>624</v>
      </c>
      <c r="D118" s="126" t="s">
        <v>625</v>
      </c>
      <c r="E118" s="201" t="s">
        <v>106</v>
      </c>
      <c r="F118" s="126"/>
      <c r="G118" s="126" t="s">
        <v>34</v>
      </c>
      <c r="H118" s="202"/>
      <c r="I118" s="203">
        <v>200</v>
      </c>
      <c r="J118" s="204"/>
      <c r="K118" s="205">
        <f t="shared" si="28"/>
        <v>200</v>
      </c>
      <c r="L118" s="205"/>
      <c r="M118" s="205">
        <f t="shared" si="29"/>
        <v>200</v>
      </c>
      <c r="N118" s="206">
        <v>-200</v>
      </c>
      <c r="O118" s="206"/>
      <c r="P118" s="207">
        <f t="shared" si="17"/>
        <v>18315.219999999998</v>
      </c>
      <c r="Q118" s="208"/>
    </row>
    <row r="119" spans="1:17" x14ac:dyDescent="0.2">
      <c r="A119" s="101">
        <v>45628</v>
      </c>
      <c r="B119" s="126" t="s">
        <v>261</v>
      </c>
      <c r="C119" s="83" t="s">
        <v>626</v>
      </c>
      <c r="D119" s="126" t="s">
        <v>627</v>
      </c>
      <c r="E119" s="201" t="s">
        <v>106</v>
      </c>
      <c r="F119" s="126"/>
      <c r="G119" s="126" t="s">
        <v>148</v>
      </c>
      <c r="H119" s="202"/>
      <c r="I119" s="203">
        <v>150</v>
      </c>
      <c r="J119" s="204"/>
      <c r="K119" s="205">
        <f t="shared" si="28"/>
        <v>150</v>
      </c>
      <c r="L119" s="205">
        <v>25</v>
      </c>
      <c r="M119" s="205">
        <f t="shared" si="29"/>
        <v>125</v>
      </c>
      <c r="N119" s="206">
        <v>-150</v>
      </c>
      <c r="O119" s="206"/>
      <c r="P119" s="207">
        <f t="shared" si="17"/>
        <v>18165.219999999998</v>
      </c>
      <c r="Q119" s="208"/>
    </row>
    <row r="120" spans="1:17" x14ac:dyDescent="0.2">
      <c r="A120" s="101">
        <v>45628</v>
      </c>
      <c r="B120" s="126" t="s">
        <v>261</v>
      </c>
      <c r="C120" s="83" t="s">
        <v>628</v>
      </c>
      <c r="D120" s="126" t="s">
        <v>627</v>
      </c>
      <c r="E120" s="201" t="s">
        <v>106</v>
      </c>
      <c r="F120" s="126"/>
      <c r="G120" s="126" t="s">
        <v>150</v>
      </c>
      <c r="H120" s="202"/>
      <c r="I120" s="203">
        <v>300</v>
      </c>
      <c r="J120" s="204"/>
      <c r="K120" s="205">
        <f t="shared" si="28"/>
        <v>300</v>
      </c>
      <c r="L120" s="205">
        <v>50</v>
      </c>
      <c r="M120" s="205">
        <f t="shared" si="29"/>
        <v>250</v>
      </c>
      <c r="N120" s="206">
        <v>-300</v>
      </c>
      <c r="O120" s="206"/>
      <c r="P120" s="207">
        <f t="shared" si="17"/>
        <v>17865.219999999998</v>
      </c>
      <c r="Q120" s="208"/>
    </row>
    <row r="121" spans="1:17" x14ac:dyDescent="0.2">
      <c r="A121" s="101">
        <v>45631</v>
      </c>
      <c r="B121" s="126" t="s">
        <v>119</v>
      </c>
      <c r="C121" s="83" t="s">
        <v>629</v>
      </c>
      <c r="D121" s="126" t="s">
        <v>249</v>
      </c>
      <c r="E121" s="201" t="s">
        <v>106</v>
      </c>
      <c r="F121" s="126"/>
      <c r="G121" s="126" t="s">
        <v>9</v>
      </c>
      <c r="H121" s="202">
        <v>105</v>
      </c>
      <c r="I121" s="203"/>
      <c r="J121" s="204"/>
      <c r="K121" s="205">
        <f t="shared" si="28"/>
        <v>0</v>
      </c>
      <c r="L121" s="205"/>
      <c r="M121" s="205">
        <f t="shared" si="29"/>
        <v>0</v>
      </c>
      <c r="N121" s="206">
        <v>105</v>
      </c>
      <c r="O121" s="206"/>
      <c r="P121" s="207">
        <f t="shared" si="17"/>
        <v>17970.219999999998</v>
      </c>
      <c r="Q121" s="208"/>
    </row>
    <row r="122" spans="1:17" x14ac:dyDescent="0.2">
      <c r="A122" s="101">
        <v>45635</v>
      </c>
      <c r="B122" s="126" t="s">
        <v>119</v>
      </c>
      <c r="C122" s="83" t="s">
        <v>645</v>
      </c>
      <c r="D122" s="126" t="s">
        <v>249</v>
      </c>
      <c r="E122" s="201" t="s">
        <v>106</v>
      </c>
      <c r="F122" s="126"/>
      <c r="G122" s="126" t="s">
        <v>9</v>
      </c>
      <c r="H122" s="202">
        <v>59.01</v>
      </c>
      <c r="I122" s="203"/>
      <c r="J122" s="204"/>
      <c r="K122" s="205">
        <f t="shared" si="28"/>
        <v>0</v>
      </c>
      <c r="L122" s="205"/>
      <c r="M122" s="205">
        <f t="shared" si="29"/>
        <v>0</v>
      </c>
      <c r="N122" s="206">
        <v>59.01</v>
      </c>
      <c r="O122" s="206"/>
      <c r="P122" s="207">
        <f t="shared" si="17"/>
        <v>18029.229999999996</v>
      </c>
      <c r="Q122" s="208"/>
    </row>
    <row r="123" spans="1:17" x14ac:dyDescent="0.2">
      <c r="A123" s="193">
        <v>45636</v>
      </c>
      <c r="B123" s="126" t="s">
        <v>119</v>
      </c>
      <c r="C123" s="83" t="s">
        <v>654</v>
      </c>
      <c r="D123" s="126"/>
      <c r="E123" s="201"/>
      <c r="F123" s="126"/>
      <c r="G123" s="126" t="s">
        <v>9</v>
      </c>
      <c r="H123" s="202">
        <v>5326.01</v>
      </c>
      <c r="I123" s="203"/>
      <c r="J123" s="204"/>
      <c r="K123" s="205">
        <f t="shared" ref="K123:K138" si="30">I123</f>
        <v>0</v>
      </c>
      <c r="L123" s="205"/>
      <c r="M123" s="205">
        <f t="shared" ref="M123:M138" si="31">K123-L123</f>
        <v>0</v>
      </c>
      <c r="N123" s="206">
        <v>5326.01</v>
      </c>
      <c r="O123" s="206"/>
      <c r="P123" s="207">
        <f t="shared" si="17"/>
        <v>23355.239999999998</v>
      </c>
      <c r="Q123" s="208"/>
    </row>
    <row r="124" spans="1:17" x14ac:dyDescent="0.2">
      <c r="A124" s="193">
        <v>45643</v>
      </c>
      <c r="B124" s="126" t="s">
        <v>380</v>
      </c>
      <c r="C124" s="83" t="s">
        <v>656</v>
      </c>
      <c r="D124" s="126" t="s">
        <v>249</v>
      </c>
      <c r="E124" s="201" t="s">
        <v>106</v>
      </c>
      <c r="F124" s="126"/>
      <c r="G124" s="126" t="s">
        <v>495</v>
      </c>
      <c r="H124" s="202"/>
      <c r="I124" s="203">
        <v>6.29</v>
      </c>
      <c r="J124" s="204"/>
      <c r="K124" s="205">
        <f t="shared" si="30"/>
        <v>6.29</v>
      </c>
      <c r="L124" s="205">
        <v>0</v>
      </c>
      <c r="M124" s="205">
        <f t="shared" si="31"/>
        <v>6.29</v>
      </c>
      <c r="N124" s="206">
        <v>-6.29</v>
      </c>
      <c r="O124" s="206"/>
      <c r="P124" s="207">
        <f t="shared" si="17"/>
        <v>23348.949999999997</v>
      </c>
      <c r="Q124" s="208"/>
    </row>
    <row r="125" spans="1:17" x14ac:dyDescent="0.2">
      <c r="A125" s="193">
        <v>45643</v>
      </c>
      <c r="B125" s="126" t="s">
        <v>657</v>
      </c>
      <c r="C125" s="83" t="s">
        <v>658</v>
      </c>
      <c r="D125" s="126" t="s">
        <v>249</v>
      </c>
      <c r="E125" s="201" t="s">
        <v>106</v>
      </c>
      <c r="F125" s="126"/>
      <c r="G125" s="126" t="s">
        <v>495</v>
      </c>
      <c r="H125" s="202"/>
      <c r="I125" s="203">
        <v>69.02</v>
      </c>
      <c r="J125" s="204"/>
      <c r="K125" s="205">
        <f t="shared" si="30"/>
        <v>69.02</v>
      </c>
      <c r="L125" s="205">
        <v>1.49</v>
      </c>
      <c r="M125" s="205">
        <f t="shared" si="31"/>
        <v>67.53</v>
      </c>
      <c r="N125" s="206">
        <v>-69.02</v>
      </c>
      <c r="O125" s="206"/>
      <c r="P125" s="207">
        <f t="shared" si="17"/>
        <v>23279.929999999997</v>
      </c>
      <c r="Q125" s="208"/>
    </row>
    <row r="126" spans="1:17" x14ac:dyDescent="0.2">
      <c r="A126" s="193">
        <v>45643</v>
      </c>
      <c r="B126" s="126" t="s">
        <v>328</v>
      </c>
      <c r="C126" s="83" t="s">
        <v>659</v>
      </c>
      <c r="D126" s="126" t="s">
        <v>249</v>
      </c>
      <c r="E126" s="201" t="s">
        <v>106</v>
      </c>
      <c r="F126" s="126"/>
      <c r="G126" s="126" t="s">
        <v>150</v>
      </c>
      <c r="H126" s="202"/>
      <c r="I126" s="203">
        <v>2.59</v>
      </c>
      <c r="J126" s="204"/>
      <c r="K126" s="205">
        <f t="shared" si="30"/>
        <v>2.59</v>
      </c>
      <c r="L126" s="205">
        <v>0.43</v>
      </c>
      <c r="M126" s="205">
        <f t="shared" si="31"/>
        <v>2.1599999999999997</v>
      </c>
      <c r="N126" s="206">
        <v>-2.59</v>
      </c>
      <c r="O126" s="206"/>
      <c r="P126" s="207">
        <f t="shared" si="17"/>
        <v>23277.339999999997</v>
      </c>
      <c r="Q126" s="208"/>
    </row>
    <row r="127" spans="1:17" x14ac:dyDescent="0.2">
      <c r="A127" s="193">
        <v>45643</v>
      </c>
      <c r="B127" s="126" t="s">
        <v>328</v>
      </c>
      <c r="C127" s="83" t="s">
        <v>660</v>
      </c>
      <c r="D127" s="126" t="s">
        <v>249</v>
      </c>
      <c r="E127" s="201" t="s">
        <v>106</v>
      </c>
      <c r="F127" s="126"/>
      <c r="G127" s="126" t="s">
        <v>150</v>
      </c>
      <c r="H127" s="202"/>
      <c r="I127" s="203">
        <v>28</v>
      </c>
      <c r="J127" s="204"/>
      <c r="K127" s="205">
        <f t="shared" si="30"/>
        <v>28</v>
      </c>
      <c r="L127" s="205">
        <v>3.67</v>
      </c>
      <c r="M127" s="205">
        <f t="shared" si="31"/>
        <v>24.33</v>
      </c>
      <c r="N127" s="206">
        <v>-28</v>
      </c>
      <c r="O127" s="206"/>
      <c r="P127" s="207">
        <f t="shared" si="17"/>
        <v>23249.339999999997</v>
      </c>
      <c r="Q127" s="208"/>
    </row>
    <row r="128" spans="1:17" x14ac:dyDescent="0.2">
      <c r="A128" s="193">
        <v>45643</v>
      </c>
      <c r="B128" s="126" t="s">
        <v>663</v>
      </c>
      <c r="C128" s="83" t="s">
        <v>665</v>
      </c>
      <c r="D128" s="126"/>
      <c r="E128" s="201"/>
      <c r="F128" s="126"/>
      <c r="G128" s="126" t="s">
        <v>13</v>
      </c>
      <c r="H128" s="202"/>
      <c r="I128" s="203">
        <v>72.8</v>
      </c>
      <c r="J128" s="204"/>
      <c r="K128" s="205">
        <f t="shared" si="30"/>
        <v>72.8</v>
      </c>
      <c r="L128" s="205"/>
      <c r="M128" s="205">
        <f t="shared" si="31"/>
        <v>72.8</v>
      </c>
      <c r="N128" s="206">
        <v>-104</v>
      </c>
      <c r="O128" s="206"/>
      <c r="P128" s="207">
        <f t="shared" si="17"/>
        <v>23145.339999999997</v>
      </c>
      <c r="Q128" s="208"/>
    </row>
    <row r="129" spans="1:17" x14ac:dyDescent="0.2">
      <c r="A129" s="193">
        <v>45643</v>
      </c>
      <c r="B129" s="126" t="s">
        <v>664</v>
      </c>
      <c r="C129" s="83" t="s">
        <v>665</v>
      </c>
      <c r="D129" s="126"/>
      <c r="E129" s="201"/>
      <c r="F129" s="126"/>
      <c r="G129" s="126" t="s">
        <v>13</v>
      </c>
      <c r="H129" s="202"/>
      <c r="I129" s="203">
        <v>291.2</v>
      </c>
      <c r="J129" s="204"/>
      <c r="K129" s="205">
        <f t="shared" si="30"/>
        <v>291.2</v>
      </c>
      <c r="L129" s="205"/>
      <c r="M129" s="205">
        <f t="shared" si="31"/>
        <v>291.2</v>
      </c>
      <c r="N129" s="206">
        <v>-442.1</v>
      </c>
      <c r="O129" s="206"/>
      <c r="P129" s="207">
        <f t="shared" si="17"/>
        <v>22703.239999999998</v>
      </c>
      <c r="Q129" s="208"/>
    </row>
    <row r="130" spans="1:17" x14ac:dyDescent="0.2">
      <c r="A130" s="193">
        <v>45643</v>
      </c>
      <c r="B130" s="126" t="s">
        <v>664</v>
      </c>
      <c r="C130" s="83" t="s">
        <v>666</v>
      </c>
      <c r="D130" s="126"/>
      <c r="E130" s="201"/>
      <c r="F130" s="126"/>
      <c r="G130" s="126" t="s">
        <v>19</v>
      </c>
      <c r="H130" s="202"/>
      <c r="I130" s="203">
        <v>26.1</v>
      </c>
      <c r="J130" s="204"/>
      <c r="K130" s="205">
        <f t="shared" si="30"/>
        <v>26.1</v>
      </c>
      <c r="L130" s="205"/>
      <c r="M130" s="205">
        <f t="shared" si="31"/>
        <v>26.1</v>
      </c>
      <c r="N130" s="206"/>
      <c r="O130" s="206"/>
      <c r="P130" s="207">
        <f t="shared" si="17"/>
        <v>22703.239999999998</v>
      </c>
      <c r="Q130" s="208"/>
    </row>
    <row r="131" spans="1:17" x14ac:dyDescent="0.2">
      <c r="A131" s="193">
        <v>45643</v>
      </c>
      <c r="B131" s="126" t="s">
        <v>663</v>
      </c>
      <c r="C131" s="83" t="s">
        <v>667</v>
      </c>
      <c r="D131" s="126"/>
      <c r="E131" s="201"/>
      <c r="F131" s="126"/>
      <c r="G131" s="126" t="s">
        <v>17</v>
      </c>
      <c r="H131" s="202"/>
      <c r="I131" s="203">
        <v>31.2</v>
      </c>
      <c r="J131" s="204"/>
      <c r="K131" s="205">
        <f t="shared" si="30"/>
        <v>31.2</v>
      </c>
      <c r="L131" s="205"/>
      <c r="M131" s="205">
        <f t="shared" si="31"/>
        <v>31.2</v>
      </c>
      <c r="N131" s="206"/>
      <c r="O131" s="206"/>
      <c r="P131" s="207">
        <f t="shared" si="17"/>
        <v>22703.239999999998</v>
      </c>
      <c r="Q131" s="208"/>
    </row>
    <row r="132" spans="1:17" x14ac:dyDescent="0.2">
      <c r="A132" s="193">
        <v>45643</v>
      </c>
      <c r="B132" s="126" t="s">
        <v>664</v>
      </c>
      <c r="C132" s="83" t="s">
        <v>667</v>
      </c>
      <c r="D132" s="126"/>
      <c r="E132" s="201"/>
      <c r="F132" s="126"/>
      <c r="G132" s="126" t="s">
        <v>17</v>
      </c>
      <c r="H132" s="202"/>
      <c r="I132" s="203">
        <v>124.8</v>
      </c>
      <c r="J132" s="204"/>
      <c r="K132" s="205">
        <f t="shared" si="30"/>
        <v>124.8</v>
      </c>
      <c r="L132" s="205"/>
      <c r="M132" s="205">
        <f t="shared" si="31"/>
        <v>124.8</v>
      </c>
      <c r="N132" s="206"/>
      <c r="O132" s="206"/>
      <c r="P132" s="207">
        <f t="shared" si="17"/>
        <v>22703.239999999998</v>
      </c>
      <c r="Q132" s="208"/>
    </row>
    <row r="133" spans="1:17" x14ac:dyDescent="0.2">
      <c r="A133" s="193">
        <v>45643</v>
      </c>
      <c r="B133" s="126" t="s">
        <v>617</v>
      </c>
      <c r="C133" s="83" t="s">
        <v>669</v>
      </c>
      <c r="D133" s="126" t="s">
        <v>668</v>
      </c>
      <c r="E133" s="201" t="s">
        <v>106</v>
      </c>
      <c r="F133" s="126"/>
      <c r="G133" s="126" t="s">
        <v>495</v>
      </c>
      <c r="H133" s="202"/>
      <c r="I133" s="203">
        <v>30</v>
      </c>
      <c r="J133" s="204"/>
      <c r="K133" s="205">
        <f t="shared" si="30"/>
        <v>30</v>
      </c>
      <c r="L133" s="205"/>
      <c r="M133" s="205">
        <f t="shared" si="31"/>
        <v>30</v>
      </c>
      <c r="N133" s="206">
        <v>-30</v>
      </c>
      <c r="O133" s="206"/>
      <c r="P133" s="207">
        <f t="shared" si="17"/>
        <v>22673.239999999998</v>
      </c>
      <c r="Q133" s="208"/>
    </row>
    <row r="134" spans="1:17" x14ac:dyDescent="0.2">
      <c r="A134" s="193">
        <v>45643</v>
      </c>
      <c r="B134" s="126" t="s">
        <v>380</v>
      </c>
      <c r="C134" s="83" t="s">
        <v>670</v>
      </c>
      <c r="D134" s="126" t="s">
        <v>249</v>
      </c>
      <c r="E134" s="201" t="s">
        <v>106</v>
      </c>
      <c r="F134" s="126"/>
      <c r="G134" s="126" t="s">
        <v>495</v>
      </c>
      <c r="H134" s="202"/>
      <c r="I134" s="203">
        <v>42</v>
      </c>
      <c r="J134" s="204"/>
      <c r="K134" s="205">
        <f t="shared" si="30"/>
        <v>42</v>
      </c>
      <c r="L134" s="205"/>
      <c r="M134" s="205">
        <f t="shared" si="31"/>
        <v>42</v>
      </c>
      <c r="N134" s="206">
        <v>-42</v>
      </c>
      <c r="O134" s="206"/>
      <c r="P134" s="207">
        <f t="shared" si="17"/>
        <v>22631.239999999998</v>
      </c>
      <c r="Q134" s="208"/>
    </row>
    <row r="135" spans="1:17" x14ac:dyDescent="0.2">
      <c r="A135" s="193">
        <v>45643</v>
      </c>
      <c r="B135" s="126" t="s">
        <v>380</v>
      </c>
      <c r="C135" s="83" t="s">
        <v>671</v>
      </c>
      <c r="D135" s="126" t="s">
        <v>672</v>
      </c>
      <c r="E135" s="201" t="s">
        <v>106</v>
      </c>
      <c r="F135" s="126"/>
      <c r="G135" s="126" t="s">
        <v>495</v>
      </c>
      <c r="H135" s="202"/>
      <c r="I135" s="203">
        <v>15.99</v>
      </c>
      <c r="J135" s="204"/>
      <c r="K135" s="205">
        <f t="shared" si="30"/>
        <v>15.99</v>
      </c>
      <c r="L135" s="205">
        <v>2.67</v>
      </c>
      <c r="M135" s="205">
        <f t="shared" si="31"/>
        <v>13.32</v>
      </c>
      <c r="N135" s="206">
        <v>-15.99</v>
      </c>
      <c r="O135" s="206"/>
      <c r="P135" s="207">
        <f t="shared" si="17"/>
        <v>22615.249999999996</v>
      </c>
      <c r="Q135" s="208"/>
    </row>
    <row r="136" spans="1:17" x14ac:dyDescent="0.2">
      <c r="A136" s="193"/>
      <c r="B136" s="126"/>
      <c r="C136" s="83"/>
      <c r="D136" s="126"/>
      <c r="E136" s="201"/>
      <c r="F136" s="126"/>
      <c r="G136" s="126"/>
      <c r="H136" s="202"/>
      <c r="I136" s="203"/>
      <c r="J136" s="204"/>
      <c r="K136" s="205">
        <f t="shared" si="30"/>
        <v>0</v>
      </c>
      <c r="L136" s="205"/>
      <c r="M136" s="205">
        <f t="shared" si="31"/>
        <v>0</v>
      </c>
      <c r="N136" s="206"/>
      <c r="O136" s="206"/>
      <c r="P136" s="207">
        <f t="shared" si="17"/>
        <v>22615.249999999996</v>
      </c>
      <c r="Q136" s="208"/>
    </row>
    <row r="137" spans="1:17" x14ac:dyDescent="0.2">
      <c r="A137" s="193"/>
      <c r="B137" s="126"/>
      <c r="C137" s="83"/>
      <c r="D137" s="126"/>
      <c r="E137" s="201"/>
      <c r="F137" s="126"/>
      <c r="G137" s="126"/>
      <c r="H137" s="202"/>
      <c r="I137" s="203"/>
      <c r="J137" s="204"/>
      <c r="K137" s="205">
        <f t="shared" si="30"/>
        <v>0</v>
      </c>
      <c r="L137" s="205"/>
      <c r="M137" s="205">
        <f t="shared" si="31"/>
        <v>0</v>
      </c>
      <c r="N137" s="206"/>
      <c r="O137" s="206"/>
      <c r="P137" s="207">
        <f t="shared" si="17"/>
        <v>22615.249999999996</v>
      </c>
      <c r="Q137" s="54"/>
    </row>
    <row r="138" spans="1:17" x14ac:dyDescent="0.2">
      <c r="A138" s="193"/>
      <c r="B138" s="126"/>
      <c r="C138" s="126"/>
      <c r="D138" s="126"/>
      <c r="E138" s="201"/>
      <c r="F138" s="126"/>
      <c r="G138" s="126"/>
      <c r="H138" s="226"/>
      <c r="I138" s="203"/>
      <c r="J138" s="204"/>
      <c r="K138" s="205">
        <f t="shared" si="30"/>
        <v>0</v>
      </c>
      <c r="L138" s="205"/>
      <c r="M138" s="205">
        <f t="shared" si="31"/>
        <v>0</v>
      </c>
      <c r="N138" s="206"/>
      <c r="O138" s="204"/>
      <c r="P138" s="207">
        <f t="shared" si="17"/>
        <v>22615.249999999996</v>
      </c>
      <c r="Q138" s="208" t="s">
        <v>655</v>
      </c>
    </row>
    <row r="139" spans="1:17" x14ac:dyDescent="0.2">
      <c r="A139" s="101"/>
      <c r="B139" s="222"/>
      <c r="C139" s="222"/>
      <c r="D139" s="222"/>
      <c r="E139" s="227"/>
      <c r="F139" s="222"/>
      <c r="G139" s="222"/>
      <c r="H139" s="228">
        <f>SUM(H14:H138)</f>
        <v>42156.020000000004</v>
      </c>
      <c r="I139" s="228">
        <f t="shared" ref="I139:M139" si="32">SUM(I14:I138)</f>
        <v>38850.849999999984</v>
      </c>
      <c r="J139" s="228">
        <f t="shared" si="32"/>
        <v>0</v>
      </c>
      <c r="K139" s="228">
        <f t="shared" si="32"/>
        <v>38850.849999999984</v>
      </c>
      <c r="L139" s="228">
        <f t="shared" si="32"/>
        <v>5255.9000000000005</v>
      </c>
      <c r="M139" s="228">
        <f t="shared" si="32"/>
        <v>33594.950000000004</v>
      </c>
      <c r="N139" s="228"/>
      <c r="O139" s="228"/>
      <c r="P139" s="228"/>
      <c r="Q139" s="82"/>
    </row>
    <row r="140" spans="1:17" x14ac:dyDescent="0.2">
      <c r="A140" s="101"/>
      <c r="B140" s="126"/>
      <c r="C140" s="126"/>
      <c r="D140" s="126"/>
      <c r="E140" s="201"/>
      <c r="F140" s="126"/>
      <c r="G140" s="126"/>
      <c r="H140" s="229"/>
      <c r="I140" s="203"/>
      <c r="J140" s="230"/>
      <c r="K140" s="205"/>
      <c r="L140" s="205"/>
      <c r="M140" s="205"/>
      <c r="N140" s="206"/>
      <c r="O140" s="204"/>
      <c r="P140" s="204"/>
    </row>
    <row r="141" spans="1:17" x14ac:dyDescent="0.2">
      <c r="A141" s="101"/>
      <c r="B141" s="126"/>
      <c r="C141" s="126"/>
      <c r="D141" s="126"/>
      <c r="E141" s="201"/>
      <c r="F141" s="126"/>
      <c r="G141" s="126"/>
      <c r="H141" s="226"/>
      <c r="I141" s="203"/>
      <c r="J141" s="204"/>
      <c r="K141" s="205"/>
      <c r="L141" s="205"/>
      <c r="M141" s="205"/>
      <c r="N141" s="206"/>
      <c r="O141" s="204"/>
      <c r="P141" s="204"/>
    </row>
  </sheetData>
  <sheetProtection selectLockedCells="1" selectUnlockedCells="1"/>
  <autoFilter ref="A4:R144" xr:uid="{01C5B94E-C5EF-A349-893B-7725938900E6}"/>
  <phoneticPr fontId="23" type="noConversion"/>
  <pageMargins left="0.7" right="0.7" top="0.75" bottom="0.75" header="0.3" footer="0.3"/>
  <pageSetup orientation="portrait" horizontalDpi="4294967293" verticalDpi="0" r:id="rId1"/>
  <ignoredErrors>
    <ignoredError sqref="D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CF8C2-8734-7546-B8B0-0A12AA1C90F7}">
  <dimension ref="B4:I43"/>
  <sheetViews>
    <sheetView topLeftCell="A19" zoomScale="120" zoomScaleNormal="120" workbookViewId="0">
      <selection activeCell="G41" sqref="G41"/>
    </sheetView>
  </sheetViews>
  <sheetFormatPr baseColWidth="10" defaultRowHeight="18" x14ac:dyDescent="0.2"/>
  <cols>
    <col min="1" max="2" width="10.83203125" style="176"/>
    <col min="3" max="3" width="58.1640625" style="176" customWidth="1"/>
    <col min="4" max="4" width="28.6640625" style="176" customWidth="1"/>
    <col min="5" max="8" width="12.6640625" style="176" customWidth="1"/>
    <col min="9" max="9" width="18.83203125" style="176" customWidth="1"/>
    <col min="10" max="16384" width="10.83203125" style="176"/>
  </cols>
  <sheetData>
    <row r="4" spans="2:9" ht="38" x14ac:dyDescent="0.2">
      <c r="B4" s="173" t="s">
        <v>81</v>
      </c>
      <c r="C4" s="173" t="s">
        <v>102</v>
      </c>
      <c r="D4" s="173" t="s">
        <v>84</v>
      </c>
      <c r="E4" s="173" t="s">
        <v>85</v>
      </c>
      <c r="F4" s="173" t="s">
        <v>87</v>
      </c>
      <c r="G4" s="173" t="s">
        <v>88</v>
      </c>
      <c r="H4" s="173" t="s">
        <v>89</v>
      </c>
      <c r="I4" s="173" t="s">
        <v>420</v>
      </c>
    </row>
    <row r="5" spans="2:9" ht="22" customHeight="1" x14ac:dyDescent="0.2">
      <c r="B5" s="174">
        <v>44986</v>
      </c>
      <c r="C5" s="175" t="s">
        <v>434</v>
      </c>
      <c r="D5" s="175" t="s">
        <v>156</v>
      </c>
      <c r="E5" s="178"/>
      <c r="F5" s="178">
        <v>134.19999999999999</v>
      </c>
      <c r="G5" s="178"/>
      <c r="H5" s="178">
        <f>F5-G5</f>
        <v>134.19999999999999</v>
      </c>
      <c r="I5" s="187"/>
    </row>
    <row r="6" spans="2:9" ht="22" customHeight="1" x14ac:dyDescent="0.2">
      <c r="B6" s="174">
        <v>45170</v>
      </c>
      <c r="C6" s="175" t="s">
        <v>439</v>
      </c>
      <c r="D6" s="175" t="s">
        <v>156</v>
      </c>
      <c r="E6" s="178"/>
      <c r="F6" s="178">
        <v>20</v>
      </c>
      <c r="G6" s="178">
        <v>0</v>
      </c>
      <c r="H6" s="178">
        <f t="shared" ref="H6:H23" si="0">F6-G6</f>
        <v>20</v>
      </c>
      <c r="I6" s="187"/>
    </row>
    <row r="7" spans="2:9" ht="22" customHeight="1" x14ac:dyDescent="0.2">
      <c r="B7" s="174">
        <v>45170</v>
      </c>
      <c r="C7" s="175" t="s">
        <v>440</v>
      </c>
      <c r="D7" s="175" t="s">
        <v>156</v>
      </c>
      <c r="E7" s="178"/>
      <c r="F7" s="178">
        <v>238.55</v>
      </c>
      <c r="G7" s="178">
        <v>0</v>
      </c>
      <c r="H7" s="178">
        <f t="shared" si="0"/>
        <v>238.55</v>
      </c>
      <c r="I7" s="187"/>
    </row>
    <row r="8" spans="2:9" ht="22" customHeight="1" x14ac:dyDescent="0.2">
      <c r="B8" s="174">
        <v>45170</v>
      </c>
      <c r="C8" s="175" t="s">
        <v>432</v>
      </c>
      <c r="D8" s="175" t="s">
        <v>156</v>
      </c>
      <c r="E8" s="178"/>
      <c r="F8" s="178">
        <v>24.42</v>
      </c>
      <c r="G8" s="178">
        <v>4.08</v>
      </c>
      <c r="H8" s="178">
        <f t="shared" si="0"/>
        <v>20.340000000000003</v>
      </c>
      <c r="I8" s="187"/>
    </row>
    <row r="9" spans="2:9" ht="22" customHeight="1" x14ac:dyDescent="0.2">
      <c r="B9" s="174">
        <v>45170</v>
      </c>
      <c r="C9" s="175" t="s">
        <v>433</v>
      </c>
      <c r="D9" s="175" t="s">
        <v>156</v>
      </c>
      <c r="E9" s="178"/>
      <c r="F9" s="178">
        <v>80.83</v>
      </c>
      <c r="G9" s="178">
        <v>2</v>
      </c>
      <c r="H9" s="178">
        <f t="shared" si="0"/>
        <v>78.83</v>
      </c>
      <c r="I9" s="187"/>
    </row>
    <row r="10" spans="2:9" ht="22" customHeight="1" x14ac:dyDescent="0.2">
      <c r="B10" s="174">
        <v>45261</v>
      </c>
      <c r="C10" s="175" t="s">
        <v>435</v>
      </c>
      <c r="D10" s="175" t="s">
        <v>156</v>
      </c>
      <c r="E10" s="178"/>
      <c r="F10" s="178">
        <v>200</v>
      </c>
      <c r="G10" s="178">
        <v>0</v>
      </c>
      <c r="H10" s="178">
        <f t="shared" si="0"/>
        <v>200</v>
      </c>
      <c r="I10" s="187"/>
    </row>
    <row r="11" spans="2:9" ht="22" customHeight="1" x14ac:dyDescent="0.2">
      <c r="B11" s="174">
        <v>45261</v>
      </c>
      <c r="C11" s="175" t="s">
        <v>436</v>
      </c>
      <c r="D11" s="175" t="s">
        <v>156</v>
      </c>
      <c r="E11" s="178"/>
      <c r="F11" s="178">
        <v>92.65</v>
      </c>
      <c r="G11" s="178">
        <v>1.33</v>
      </c>
      <c r="H11" s="178">
        <f t="shared" si="0"/>
        <v>91.320000000000007</v>
      </c>
      <c r="I11" s="187"/>
    </row>
    <row r="12" spans="2:9" ht="22" customHeight="1" x14ac:dyDescent="0.2">
      <c r="B12" s="174">
        <v>45261</v>
      </c>
      <c r="C12" s="175" t="s">
        <v>437</v>
      </c>
      <c r="D12" s="175" t="s">
        <v>9</v>
      </c>
      <c r="E12" s="178">
        <v>74.22</v>
      </c>
      <c r="F12" s="178">
        <v>0</v>
      </c>
      <c r="G12" s="178">
        <v>0</v>
      </c>
      <c r="H12" s="178">
        <f t="shared" si="0"/>
        <v>0</v>
      </c>
      <c r="I12" s="187"/>
    </row>
    <row r="13" spans="2:9" ht="22" customHeight="1" x14ac:dyDescent="0.2">
      <c r="B13" s="174">
        <v>45261</v>
      </c>
      <c r="C13" s="175" t="s">
        <v>438</v>
      </c>
      <c r="D13" s="175" t="s">
        <v>156</v>
      </c>
      <c r="E13" s="178"/>
      <c r="F13" s="178">
        <v>20</v>
      </c>
      <c r="G13" s="178">
        <v>0</v>
      </c>
      <c r="H13" s="178">
        <f t="shared" si="0"/>
        <v>20</v>
      </c>
      <c r="I13" s="187">
        <v>37</v>
      </c>
    </row>
    <row r="14" spans="2:9" ht="22" customHeight="1" x14ac:dyDescent="0.2">
      <c r="B14" s="174">
        <v>45376</v>
      </c>
      <c r="C14" s="175" t="s">
        <v>460</v>
      </c>
      <c r="D14" s="175" t="s">
        <v>9</v>
      </c>
      <c r="E14" s="178">
        <v>110</v>
      </c>
      <c r="F14" s="178"/>
      <c r="G14" s="178"/>
      <c r="H14" s="178">
        <f t="shared" si="0"/>
        <v>0</v>
      </c>
      <c r="I14" s="187" t="s">
        <v>485</v>
      </c>
    </row>
    <row r="15" spans="2:9" ht="22" customHeight="1" x14ac:dyDescent="0.2">
      <c r="B15" s="174">
        <v>45376</v>
      </c>
      <c r="C15" s="175" t="s">
        <v>461</v>
      </c>
      <c r="D15" s="175" t="s">
        <v>156</v>
      </c>
      <c r="E15" s="178"/>
      <c r="F15" s="178">
        <v>30</v>
      </c>
      <c r="G15" s="178"/>
      <c r="H15" s="178">
        <f t="shared" si="0"/>
        <v>30</v>
      </c>
      <c r="I15" s="187"/>
    </row>
    <row r="16" spans="2:9" ht="22" customHeight="1" x14ac:dyDescent="0.2">
      <c r="B16" s="174">
        <v>45376</v>
      </c>
      <c r="C16" s="175" t="s">
        <v>490</v>
      </c>
      <c r="D16" s="175" t="s">
        <v>156</v>
      </c>
      <c r="E16" s="178"/>
      <c r="F16" s="178">
        <v>231.8</v>
      </c>
      <c r="G16" s="178">
        <v>1.3</v>
      </c>
      <c r="H16" s="178">
        <f t="shared" si="0"/>
        <v>230.5</v>
      </c>
      <c r="I16" s="187"/>
    </row>
    <row r="17" spans="2:9" ht="22" customHeight="1" x14ac:dyDescent="0.2">
      <c r="B17" s="238">
        <v>45630</v>
      </c>
      <c r="C17" s="239" t="s">
        <v>649</v>
      </c>
      <c r="D17" s="239" t="s">
        <v>495</v>
      </c>
      <c r="E17" s="240"/>
      <c r="F17" s="240">
        <v>69.02</v>
      </c>
      <c r="G17" s="240"/>
      <c r="H17" s="240">
        <f t="shared" si="0"/>
        <v>69.02</v>
      </c>
      <c r="I17" s="241"/>
    </row>
    <row r="18" spans="2:9" ht="22" customHeight="1" x14ac:dyDescent="0.2">
      <c r="B18" s="238">
        <v>45630</v>
      </c>
      <c r="C18" s="239" t="s">
        <v>649</v>
      </c>
      <c r="D18" s="239" t="s">
        <v>495</v>
      </c>
      <c r="E18" s="240"/>
      <c r="F18" s="240">
        <v>6.29</v>
      </c>
      <c r="G18" s="240"/>
      <c r="H18" s="240">
        <f t="shared" si="0"/>
        <v>6.29</v>
      </c>
      <c r="I18" s="241"/>
    </row>
    <row r="19" spans="2:9" ht="22" customHeight="1" x14ac:dyDescent="0.2">
      <c r="B19" s="238">
        <v>45630</v>
      </c>
      <c r="C19" s="239" t="s">
        <v>651</v>
      </c>
      <c r="D19" s="239" t="s">
        <v>495</v>
      </c>
      <c r="E19" s="240"/>
      <c r="F19" s="240">
        <v>30</v>
      </c>
      <c r="G19" s="240"/>
      <c r="H19" s="240">
        <f t="shared" si="0"/>
        <v>30</v>
      </c>
      <c r="I19" s="241"/>
    </row>
    <row r="20" spans="2:9" ht="22" customHeight="1" x14ac:dyDescent="0.2">
      <c r="B20" s="238">
        <v>45630</v>
      </c>
      <c r="C20" s="239" t="s">
        <v>652</v>
      </c>
      <c r="D20" s="239" t="s">
        <v>495</v>
      </c>
      <c r="E20" s="240"/>
      <c r="F20" s="240">
        <v>10</v>
      </c>
      <c r="G20" s="240"/>
      <c r="H20" s="240">
        <f t="shared" si="0"/>
        <v>10</v>
      </c>
      <c r="I20" s="241"/>
    </row>
    <row r="21" spans="2:9" ht="22" customHeight="1" x14ac:dyDescent="0.2">
      <c r="B21" s="238">
        <v>45630</v>
      </c>
      <c r="C21" s="239" t="s">
        <v>650</v>
      </c>
      <c r="D21" s="239" t="s">
        <v>9</v>
      </c>
      <c r="E21" s="240">
        <v>115</v>
      </c>
      <c r="F21" s="240"/>
      <c r="G21" s="240"/>
      <c r="H21" s="240">
        <f t="shared" si="0"/>
        <v>0</v>
      </c>
      <c r="I21" s="241"/>
    </row>
    <row r="22" spans="2:9" ht="22" customHeight="1" x14ac:dyDescent="0.2">
      <c r="B22" s="238">
        <v>45630</v>
      </c>
      <c r="C22" s="239" t="s">
        <v>649</v>
      </c>
      <c r="D22" s="239" t="s">
        <v>495</v>
      </c>
      <c r="E22" s="240"/>
      <c r="F22" s="240">
        <v>42</v>
      </c>
      <c r="G22" s="240"/>
      <c r="H22" s="240">
        <f t="shared" si="0"/>
        <v>42</v>
      </c>
      <c r="I22" s="241"/>
    </row>
    <row r="23" spans="2:9" ht="22" customHeight="1" x14ac:dyDescent="0.2">
      <c r="B23" s="238">
        <v>45630</v>
      </c>
      <c r="C23" s="239" t="s">
        <v>649</v>
      </c>
      <c r="D23" s="239" t="s">
        <v>495</v>
      </c>
      <c r="E23" s="240"/>
      <c r="F23" s="240">
        <v>15.99</v>
      </c>
      <c r="G23" s="240">
        <v>2.67</v>
      </c>
      <c r="H23" s="240">
        <f t="shared" si="0"/>
        <v>13.32</v>
      </c>
      <c r="I23" s="241"/>
    </row>
    <row r="24" spans="2:9" s="243" customFormat="1" ht="22" customHeight="1" x14ac:dyDescent="0.2">
      <c r="B24" s="244"/>
      <c r="C24" s="245"/>
      <c r="D24" s="245"/>
      <c r="E24" s="246"/>
      <c r="F24" s="246"/>
      <c r="G24" s="246"/>
      <c r="H24" s="246"/>
      <c r="I24" s="247"/>
    </row>
    <row r="25" spans="2:9" s="243" customFormat="1" ht="22" customHeight="1" x14ac:dyDescent="0.2">
      <c r="B25" s="244"/>
      <c r="C25" s="245"/>
      <c r="D25" s="245"/>
      <c r="E25" s="246"/>
      <c r="F25" s="246"/>
      <c r="G25" s="246"/>
      <c r="H25" s="246"/>
      <c r="I25" s="247"/>
    </row>
    <row r="26" spans="2:9" x14ac:dyDescent="0.2">
      <c r="B26" s="177"/>
      <c r="C26" s="177"/>
      <c r="D26" s="177"/>
      <c r="E26" s="188">
        <f>SUM(E5:E23)</f>
        <v>299.22000000000003</v>
      </c>
      <c r="F26" s="188">
        <f>SUM(F5:F23)</f>
        <v>1245.75</v>
      </c>
      <c r="G26" s="188">
        <f>SUM(G5:G23)</f>
        <v>11.38</v>
      </c>
      <c r="H26" s="188">
        <f>SUM(H5:H23)</f>
        <v>1234.3700000000001</v>
      </c>
      <c r="I26" s="189"/>
    </row>
    <row r="27" spans="2:9" x14ac:dyDescent="0.2">
      <c r="E27" s="180"/>
      <c r="F27" s="180"/>
      <c r="G27" s="180"/>
      <c r="H27" s="180"/>
      <c r="I27" s="179"/>
    </row>
    <row r="28" spans="2:9" x14ac:dyDescent="0.2">
      <c r="C28" s="176" t="s">
        <v>675</v>
      </c>
    </row>
    <row r="30" spans="2:9" x14ac:dyDescent="0.2">
      <c r="C30" s="176" t="s">
        <v>421</v>
      </c>
    </row>
    <row r="31" spans="2:9" x14ac:dyDescent="0.2">
      <c r="C31" s="176" t="s">
        <v>422</v>
      </c>
    </row>
    <row r="33" spans="3:3" x14ac:dyDescent="0.2">
      <c r="C33" s="176" t="s">
        <v>441</v>
      </c>
    </row>
    <row r="34" spans="3:3" x14ac:dyDescent="0.2">
      <c r="C34" s="176" t="s">
        <v>442</v>
      </c>
    </row>
    <row r="35" spans="3:3" x14ac:dyDescent="0.2">
      <c r="C35" s="176" t="s">
        <v>443</v>
      </c>
    </row>
    <row r="37" spans="3:3" x14ac:dyDescent="0.2">
      <c r="C37" s="176" t="s">
        <v>486</v>
      </c>
    </row>
    <row r="38" spans="3:3" x14ac:dyDescent="0.2">
      <c r="C38" s="176" t="s">
        <v>487</v>
      </c>
    </row>
    <row r="39" spans="3:3" x14ac:dyDescent="0.2">
      <c r="C39" s="176" t="s">
        <v>488</v>
      </c>
    </row>
    <row r="41" spans="3:3" x14ac:dyDescent="0.2">
      <c r="C41" s="176" t="s">
        <v>673</v>
      </c>
    </row>
    <row r="42" spans="3:3" x14ac:dyDescent="0.2">
      <c r="C42" s="176" t="s">
        <v>653</v>
      </c>
    </row>
    <row r="43" spans="3:3" x14ac:dyDescent="0.2">
      <c r="C43" s="176" t="s">
        <v>674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52"/>
  <sheetViews>
    <sheetView topLeftCell="A223" zoomScale="130" zoomScaleNormal="130" zoomScalePageLayoutView="140" workbookViewId="0">
      <selection activeCell="C257" sqref="C257"/>
    </sheetView>
  </sheetViews>
  <sheetFormatPr baseColWidth="10" defaultRowHeight="15" x14ac:dyDescent="0.2"/>
  <cols>
    <col min="1" max="1" width="13.33203125" style="62" customWidth="1"/>
    <col min="2" max="2" width="31.1640625" style="63" customWidth="1"/>
    <col min="3" max="3" width="40.5" style="63" customWidth="1"/>
    <col min="4" max="4" width="16.33203125" style="63" customWidth="1"/>
    <col min="5" max="5" width="10.83203125" style="63"/>
    <col min="6" max="7" width="10.83203125" style="75"/>
    <col min="8" max="8" width="14" style="63" customWidth="1"/>
    <col min="9" max="16384" width="10.83203125" style="63"/>
  </cols>
  <sheetData>
    <row r="2" spans="2:8" x14ac:dyDescent="0.2">
      <c r="B2" s="77" t="s">
        <v>123</v>
      </c>
      <c r="E2" s="62"/>
    </row>
    <row r="3" spans="2:8" ht="48" x14ac:dyDescent="0.2">
      <c r="B3" s="72" t="s">
        <v>101</v>
      </c>
      <c r="C3" s="72" t="s">
        <v>107</v>
      </c>
      <c r="D3" s="72" t="s">
        <v>82</v>
      </c>
      <c r="E3" s="112" t="s">
        <v>111</v>
      </c>
      <c r="F3" s="73" t="s">
        <v>112</v>
      </c>
      <c r="G3" s="73" t="s">
        <v>108</v>
      </c>
      <c r="H3" s="72" t="s">
        <v>109</v>
      </c>
    </row>
    <row r="4" spans="2:8" x14ac:dyDescent="0.2">
      <c r="B4" s="83" t="s">
        <v>95</v>
      </c>
      <c r="C4" s="83" t="s">
        <v>126</v>
      </c>
      <c r="D4" s="83">
        <v>820490</v>
      </c>
      <c r="E4" s="101">
        <v>43869</v>
      </c>
      <c r="F4" s="111">
        <v>15</v>
      </c>
      <c r="G4" s="111">
        <v>2.5</v>
      </c>
      <c r="H4" s="83">
        <v>2508720112</v>
      </c>
    </row>
    <row r="5" spans="2:8" x14ac:dyDescent="0.2">
      <c r="B5" s="83" t="s">
        <v>95</v>
      </c>
      <c r="C5" s="83" t="s">
        <v>127</v>
      </c>
      <c r="D5" s="83">
        <v>52117</v>
      </c>
      <c r="E5" s="101">
        <v>43871</v>
      </c>
      <c r="F5" s="111">
        <v>34.270000000000003</v>
      </c>
      <c r="G5" s="111">
        <v>5.71</v>
      </c>
      <c r="H5" s="83">
        <v>194101875</v>
      </c>
    </row>
    <row r="6" spans="2:8" x14ac:dyDescent="0.2">
      <c r="B6" s="83" t="s">
        <v>95</v>
      </c>
      <c r="C6" s="83" t="s">
        <v>127</v>
      </c>
      <c r="D6" s="83">
        <v>52127</v>
      </c>
      <c r="E6" s="101">
        <v>43873</v>
      </c>
      <c r="F6" s="111">
        <v>17.84</v>
      </c>
      <c r="G6" s="111">
        <v>2.97</v>
      </c>
      <c r="H6" s="83">
        <v>194101875</v>
      </c>
    </row>
    <row r="7" spans="2:8" x14ac:dyDescent="0.2">
      <c r="B7" s="83" t="s">
        <v>113</v>
      </c>
      <c r="C7" s="83" t="s">
        <v>114</v>
      </c>
      <c r="D7" s="83">
        <v>50038</v>
      </c>
      <c r="E7" s="101">
        <v>43884</v>
      </c>
      <c r="F7" s="111">
        <v>84</v>
      </c>
      <c r="G7" s="111">
        <v>14</v>
      </c>
      <c r="H7" s="83" t="s">
        <v>124</v>
      </c>
    </row>
    <row r="8" spans="2:8" x14ac:dyDescent="0.2">
      <c r="B8" s="83" t="s">
        <v>117</v>
      </c>
      <c r="C8" s="83" t="s">
        <v>116</v>
      </c>
      <c r="D8" s="83" t="s">
        <v>120</v>
      </c>
      <c r="E8" s="101">
        <v>43889</v>
      </c>
      <c r="F8" s="111">
        <v>200</v>
      </c>
      <c r="G8" s="111">
        <v>33.33</v>
      </c>
      <c r="H8" s="83" t="s">
        <v>125</v>
      </c>
    </row>
    <row r="9" spans="2:8" x14ac:dyDescent="0.2">
      <c r="B9" s="83" t="s">
        <v>117</v>
      </c>
      <c r="C9" s="83" t="s">
        <v>118</v>
      </c>
      <c r="D9" s="83">
        <v>53185</v>
      </c>
      <c r="E9" s="101">
        <v>43900</v>
      </c>
      <c r="F9" s="111">
        <v>27.99</v>
      </c>
      <c r="G9" s="111">
        <v>4.66</v>
      </c>
      <c r="H9" s="83">
        <v>755163721</v>
      </c>
    </row>
    <row r="10" spans="2:8" x14ac:dyDescent="0.2">
      <c r="B10" s="83" t="s">
        <v>31</v>
      </c>
      <c r="C10" s="83" t="s">
        <v>121</v>
      </c>
      <c r="D10" s="83">
        <v>14114</v>
      </c>
      <c r="E10" s="101">
        <v>43901</v>
      </c>
      <c r="F10" s="111">
        <v>84</v>
      </c>
      <c r="G10" s="111">
        <v>14</v>
      </c>
      <c r="H10" s="83">
        <v>167413406</v>
      </c>
    </row>
    <row r="11" spans="2:8" x14ac:dyDescent="0.2">
      <c r="B11" s="83" t="s">
        <v>93</v>
      </c>
      <c r="C11" s="83" t="s">
        <v>122</v>
      </c>
      <c r="D11" s="83">
        <v>602239032</v>
      </c>
      <c r="E11" s="101">
        <v>43921</v>
      </c>
      <c r="F11" s="111">
        <v>334.32</v>
      </c>
      <c r="G11" s="111">
        <v>55.72</v>
      </c>
      <c r="H11" s="83">
        <v>193548138</v>
      </c>
    </row>
    <row r="12" spans="2:8" x14ac:dyDescent="0.2">
      <c r="B12" s="83"/>
      <c r="C12" s="83"/>
      <c r="D12" s="83"/>
      <c r="E12" s="101"/>
      <c r="F12" s="111"/>
      <c r="G12" s="111"/>
      <c r="H12" s="83"/>
    </row>
    <row r="13" spans="2:8" x14ac:dyDescent="0.2">
      <c r="B13" s="83"/>
      <c r="C13" s="83"/>
      <c r="D13" s="83"/>
      <c r="E13" s="101"/>
      <c r="F13" s="111"/>
      <c r="G13" s="111">
        <f>SUM(G4:G11)</f>
        <v>132.88999999999999</v>
      </c>
      <c r="H13" s="83"/>
    </row>
    <row r="14" spans="2:8" x14ac:dyDescent="0.2">
      <c r="B14" s="83"/>
      <c r="C14" s="83"/>
      <c r="D14" s="83"/>
      <c r="E14" s="101"/>
      <c r="F14" s="111"/>
      <c r="G14" s="111"/>
      <c r="H14" s="83"/>
    </row>
    <row r="17" spans="1:8" x14ac:dyDescent="0.2">
      <c r="B17" s="77" t="s">
        <v>174</v>
      </c>
      <c r="D17" s="63" t="s">
        <v>210</v>
      </c>
    </row>
    <row r="19" spans="1:8" ht="48" x14ac:dyDescent="0.2">
      <c r="A19" s="101"/>
      <c r="B19" s="72" t="s">
        <v>101</v>
      </c>
      <c r="C19" s="72" t="s">
        <v>107</v>
      </c>
      <c r="D19" s="72" t="s">
        <v>82</v>
      </c>
      <c r="E19" s="112" t="s">
        <v>111</v>
      </c>
      <c r="F19" s="73" t="s">
        <v>112</v>
      </c>
      <c r="G19" s="73" t="s">
        <v>108</v>
      </c>
      <c r="H19" s="72" t="s">
        <v>109</v>
      </c>
    </row>
    <row r="20" spans="1:8" x14ac:dyDescent="0.2">
      <c r="A20" s="101">
        <v>43969</v>
      </c>
      <c r="B20" s="83" t="s">
        <v>197</v>
      </c>
      <c r="C20" s="83" t="s">
        <v>198</v>
      </c>
      <c r="D20" s="83"/>
      <c r="E20" s="101">
        <v>43920</v>
      </c>
      <c r="F20" s="102">
        <v>33.74</v>
      </c>
      <c r="G20" s="102">
        <v>6.75</v>
      </c>
      <c r="H20" s="83" t="s">
        <v>200</v>
      </c>
    </row>
    <row r="21" spans="1:8" x14ac:dyDescent="0.2">
      <c r="A21" s="101"/>
      <c r="B21" s="83" t="s">
        <v>151</v>
      </c>
      <c r="C21" s="83" t="s">
        <v>205</v>
      </c>
      <c r="D21" s="83"/>
      <c r="E21" s="101">
        <v>43922</v>
      </c>
      <c r="F21" s="102">
        <v>14.39</v>
      </c>
      <c r="G21" s="102">
        <v>2.4</v>
      </c>
      <c r="H21" s="83" t="s">
        <v>201</v>
      </c>
    </row>
    <row r="22" spans="1:8" x14ac:dyDescent="0.2">
      <c r="A22" s="101">
        <v>43936</v>
      </c>
      <c r="B22" s="83" t="s">
        <v>175</v>
      </c>
      <c r="C22" s="83" t="s">
        <v>177</v>
      </c>
      <c r="D22" s="83"/>
      <c r="E22" s="101">
        <v>43936</v>
      </c>
      <c r="F22" s="102">
        <v>260.60000000000002</v>
      </c>
      <c r="G22" s="102">
        <v>43.43</v>
      </c>
      <c r="H22" s="83" t="s">
        <v>176</v>
      </c>
    </row>
    <row r="23" spans="1:8" x14ac:dyDescent="0.2">
      <c r="A23" s="101"/>
      <c r="B23" s="83" t="s">
        <v>151</v>
      </c>
      <c r="C23" s="83" t="s">
        <v>206</v>
      </c>
      <c r="D23" s="83"/>
      <c r="E23" s="101">
        <v>43952</v>
      </c>
      <c r="F23" s="102">
        <v>14.39</v>
      </c>
      <c r="G23" s="102">
        <v>2.4</v>
      </c>
      <c r="H23" s="83" t="s">
        <v>201</v>
      </c>
    </row>
    <row r="24" spans="1:8" x14ac:dyDescent="0.2">
      <c r="A24" s="101">
        <v>43980</v>
      </c>
      <c r="B24" s="83" t="s">
        <v>129</v>
      </c>
      <c r="C24" s="83" t="s">
        <v>179</v>
      </c>
      <c r="D24" s="83">
        <v>13122</v>
      </c>
      <c r="E24" s="101">
        <v>43980</v>
      </c>
      <c r="F24" s="102">
        <v>924</v>
      </c>
      <c r="G24" s="102">
        <v>154</v>
      </c>
      <c r="H24" s="83">
        <v>321943962</v>
      </c>
    </row>
    <row r="25" spans="1:8" x14ac:dyDescent="0.2">
      <c r="A25" s="101"/>
      <c r="B25" s="83" t="s">
        <v>151</v>
      </c>
      <c r="C25" s="83" t="s">
        <v>207</v>
      </c>
      <c r="D25" s="83"/>
      <c r="E25" s="101">
        <v>43983</v>
      </c>
      <c r="F25" s="102">
        <v>14.39</v>
      </c>
      <c r="G25" s="102">
        <v>2.4</v>
      </c>
      <c r="H25" s="83" t="s">
        <v>201</v>
      </c>
    </row>
    <row r="26" spans="1:8" x14ac:dyDescent="0.2">
      <c r="A26" s="101">
        <v>44026</v>
      </c>
      <c r="B26" s="83" t="s">
        <v>129</v>
      </c>
      <c r="C26" s="83" t="s">
        <v>178</v>
      </c>
      <c r="D26" s="83">
        <v>13233</v>
      </c>
      <c r="E26" s="101">
        <v>44012</v>
      </c>
      <c r="F26" s="102">
        <v>414</v>
      </c>
      <c r="G26" s="102">
        <v>69</v>
      </c>
      <c r="H26" s="83">
        <v>321943962</v>
      </c>
    </row>
    <row r="27" spans="1:8" x14ac:dyDescent="0.2">
      <c r="A27" s="101"/>
      <c r="B27" s="83" t="s">
        <v>151</v>
      </c>
      <c r="C27" s="83" t="s">
        <v>208</v>
      </c>
      <c r="D27" s="83"/>
      <c r="E27" s="101">
        <v>44013</v>
      </c>
      <c r="F27" s="102">
        <v>14.39</v>
      </c>
      <c r="G27" s="102">
        <v>2.4</v>
      </c>
      <c r="H27" s="83" t="s">
        <v>201</v>
      </c>
    </row>
    <row r="28" spans="1:8" x14ac:dyDescent="0.2">
      <c r="A28" s="101"/>
      <c r="B28" s="83" t="s">
        <v>202</v>
      </c>
      <c r="C28" s="83" t="s">
        <v>203</v>
      </c>
      <c r="D28" s="83"/>
      <c r="E28" s="101">
        <v>44020</v>
      </c>
      <c r="F28" s="102">
        <v>29.99</v>
      </c>
      <c r="G28" s="102">
        <v>5</v>
      </c>
      <c r="H28" s="83" t="s">
        <v>110</v>
      </c>
    </row>
    <row r="29" spans="1:8" x14ac:dyDescent="0.2">
      <c r="A29" s="101">
        <v>44061</v>
      </c>
      <c r="B29" s="83" t="s">
        <v>151</v>
      </c>
      <c r="C29" s="83" t="s">
        <v>209</v>
      </c>
      <c r="D29" s="83"/>
      <c r="E29" s="101">
        <v>44025</v>
      </c>
      <c r="F29" s="102">
        <v>91.9</v>
      </c>
      <c r="G29" s="102">
        <v>15.32</v>
      </c>
      <c r="H29" s="83" t="s">
        <v>201</v>
      </c>
    </row>
    <row r="30" spans="1:8" x14ac:dyDescent="0.2">
      <c r="A30" s="101">
        <v>44043</v>
      </c>
      <c r="B30" s="83" t="s">
        <v>129</v>
      </c>
      <c r="C30" s="83" t="s">
        <v>132</v>
      </c>
      <c r="D30" s="83">
        <v>13293</v>
      </c>
      <c r="E30" s="101">
        <v>44043</v>
      </c>
      <c r="F30" s="102">
        <v>828</v>
      </c>
      <c r="G30" s="102">
        <v>138</v>
      </c>
      <c r="H30" s="83">
        <v>321943962</v>
      </c>
    </row>
    <row r="31" spans="1:8" x14ac:dyDescent="0.2">
      <c r="A31" s="101">
        <v>44088</v>
      </c>
      <c r="B31" s="83" t="s">
        <v>129</v>
      </c>
      <c r="C31" s="83" t="s">
        <v>135</v>
      </c>
      <c r="D31" s="83">
        <v>13341</v>
      </c>
      <c r="E31" s="101">
        <v>44074</v>
      </c>
      <c r="F31" s="102">
        <v>414</v>
      </c>
      <c r="G31" s="102">
        <v>69</v>
      </c>
      <c r="H31" s="83">
        <v>321943962</v>
      </c>
    </row>
    <row r="32" spans="1:8" x14ac:dyDescent="0.2">
      <c r="A32" s="101">
        <v>44095</v>
      </c>
      <c r="B32" s="83" t="s">
        <v>183</v>
      </c>
      <c r="C32" s="83" t="s">
        <v>138</v>
      </c>
      <c r="D32" s="83">
        <v>14304</v>
      </c>
      <c r="E32" s="101">
        <v>44075</v>
      </c>
      <c r="F32" s="102">
        <v>36</v>
      </c>
      <c r="G32" s="102">
        <v>6</v>
      </c>
      <c r="H32" s="83">
        <v>1674413406</v>
      </c>
    </row>
    <row r="33" spans="1:8" x14ac:dyDescent="0.2">
      <c r="A33" s="101">
        <v>44088</v>
      </c>
      <c r="B33" s="83" t="s">
        <v>136</v>
      </c>
      <c r="C33" s="83" t="s">
        <v>180</v>
      </c>
      <c r="D33" s="83">
        <v>6965</v>
      </c>
      <c r="E33" s="101">
        <v>44076</v>
      </c>
      <c r="F33" s="102">
        <v>222</v>
      </c>
      <c r="G33" s="102">
        <v>37</v>
      </c>
      <c r="H33" s="83">
        <v>582552525</v>
      </c>
    </row>
    <row r="34" spans="1:8" x14ac:dyDescent="0.2">
      <c r="A34" s="101">
        <v>44088</v>
      </c>
      <c r="B34" s="83" t="s">
        <v>137</v>
      </c>
      <c r="C34" s="83" t="s">
        <v>181</v>
      </c>
      <c r="D34" s="83" t="s">
        <v>139</v>
      </c>
      <c r="E34" s="101">
        <v>44089</v>
      </c>
      <c r="F34" s="102">
        <v>142</v>
      </c>
      <c r="G34" s="102">
        <v>4.17</v>
      </c>
      <c r="H34" s="83" t="s">
        <v>182</v>
      </c>
    </row>
    <row r="35" spans="1:8" x14ac:dyDescent="0.2">
      <c r="A35" s="101">
        <v>44118</v>
      </c>
      <c r="B35" s="83" t="s">
        <v>140</v>
      </c>
      <c r="C35" s="83" t="s">
        <v>141</v>
      </c>
      <c r="D35" s="83" t="s">
        <v>142</v>
      </c>
      <c r="E35" s="101">
        <v>44094</v>
      </c>
      <c r="F35" s="102">
        <v>60</v>
      </c>
      <c r="G35" s="102">
        <v>10</v>
      </c>
      <c r="H35" s="83">
        <v>665048328</v>
      </c>
    </row>
    <row r="36" spans="1:8" x14ac:dyDescent="0.2">
      <c r="A36" s="101">
        <v>44118</v>
      </c>
      <c r="B36" s="83" t="s">
        <v>183</v>
      </c>
      <c r="C36" s="83" t="s">
        <v>143</v>
      </c>
      <c r="D36" s="83">
        <v>14434</v>
      </c>
      <c r="E36" s="101">
        <v>44099</v>
      </c>
      <c r="F36" s="102">
        <v>36</v>
      </c>
      <c r="G36" s="102">
        <v>6</v>
      </c>
      <c r="H36" s="83">
        <v>1674413406</v>
      </c>
    </row>
    <row r="37" spans="1:8" x14ac:dyDescent="0.2">
      <c r="A37" s="101">
        <v>44118</v>
      </c>
      <c r="B37" s="83" t="s">
        <v>129</v>
      </c>
      <c r="C37" s="83" t="s">
        <v>153</v>
      </c>
      <c r="D37" s="83">
        <v>13418</v>
      </c>
      <c r="E37" s="101">
        <v>44104</v>
      </c>
      <c r="F37" s="102">
        <v>414</v>
      </c>
      <c r="G37" s="102">
        <v>69</v>
      </c>
      <c r="H37" s="83">
        <v>321943962</v>
      </c>
    </row>
    <row r="38" spans="1:8" x14ac:dyDescent="0.2">
      <c r="A38" s="101">
        <v>44153</v>
      </c>
      <c r="B38" s="83" t="s">
        <v>129</v>
      </c>
      <c r="C38" s="83" t="s">
        <v>160</v>
      </c>
      <c r="D38" s="83"/>
      <c r="E38" s="101">
        <v>44135</v>
      </c>
      <c r="F38" s="102">
        <v>828</v>
      </c>
      <c r="G38" s="102">
        <v>138</v>
      </c>
      <c r="H38" s="83">
        <v>321943962</v>
      </c>
    </row>
    <row r="39" spans="1:8" x14ac:dyDescent="0.2">
      <c r="A39" s="101">
        <v>44144</v>
      </c>
      <c r="B39" s="83" t="s">
        <v>189</v>
      </c>
      <c r="C39" s="83" t="s">
        <v>188</v>
      </c>
      <c r="D39" s="83">
        <v>43018</v>
      </c>
      <c r="E39" s="101">
        <v>44141</v>
      </c>
      <c r="F39" s="102">
        <v>96.42</v>
      </c>
      <c r="G39" s="102">
        <v>16.07</v>
      </c>
      <c r="H39" s="83">
        <v>194101875</v>
      </c>
    </row>
    <row r="40" spans="1:8" x14ac:dyDescent="0.2">
      <c r="A40" s="101">
        <v>44153</v>
      </c>
      <c r="B40" s="83" t="s">
        <v>186</v>
      </c>
      <c r="C40" s="83" t="s">
        <v>159</v>
      </c>
      <c r="D40" s="83"/>
      <c r="E40" s="101">
        <v>44144</v>
      </c>
      <c r="F40" s="102">
        <v>95.88</v>
      </c>
      <c r="G40" s="102">
        <v>15.98</v>
      </c>
      <c r="H40" s="83" t="s">
        <v>187</v>
      </c>
    </row>
    <row r="41" spans="1:8" x14ac:dyDescent="0.2">
      <c r="A41" s="101">
        <v>44154</v>
      </c>
      <c r="B41" s="83" t="s">
        <v>192</v>
      </c>
      <c r="C41" s="83" t="s">
        <v>190</v>
      </c>
      <c r="D41" s="83"/>
      <c r="E41" s="101">
        <v>44145</v>
      </c>
      <c r="F41" s="102">
        <v>85.47</v>
      </c>
      <c r="G41" s="102">
        <v>14.25</v>
      </c>
      <c r="H41" s="83" t="s">
        <v>191</v>
      </c>
    </row>
    <row r="42" spans="1:8" x14ac:dyDescent="0.2">
      <c r="A42" s="101"/>
      <c r="B42" s="83" t="s">
        <v>193</v>
      </c>
      <c r="C42" s="83" t="s">
        <v>194</v>
      </c>
      <c r="D42" s="83"/>
      <c r="E42" s="101">
        <v>44145</v>
      </c>
      <c r="F42" s="102">
        <v>29.94</v>
      </c>
      <c r="G42" s="102">
        <v>0</v>
      </c>
      <c r="H42" s="103" t="s">
        <v>204</v>
      </c>
    </row>
    <row r="43" spans="1:8" x14ac:dyDescent="0.2">
      <c r="A43" s="101">
        <v>44148</v>
      </c>
      <c r="B43" s="83" t="s">
        <v>155</v>
      </c>
      <c r="C43" s="83" t="s">
        <v>184</v>
      </c>
      <c r="D43" s="83"/>
      <c r="E43" s="101">
        <v>44148</v>
      </c>
      <c r="F43" s="102">
        <v>120</v>
      </c>
      <c r="G43" s="102">
        <v>20</v>
      </c>
      <c r="H43" s="83">
        <v>376832713</v>
      </c>
    </row>
    <row r="44" spans="1:8" x14ac:dyDescent="0.2">
      <c r="A44" s="101">
        <v>43846</v>
      </c>
      <c r="B44" s="83" t="s">
        <v>185</v>
      </c>
      <c r="C44" s="83" t="s">
        <v>157</v>
      </c>
      <c r="D44" s="83" t="s">
        <v>158</v>
      </c>
      <c r="E44" s="101">
        <v>44148</v>
      </c>
      <c r="F44" s="102">
        <v>432</v>
      </c>
      <c r="G44" s="102">
        <v>72</v>
      </c>
      <c r="H44" s="83">
        <v>329194777</v>
      </c>
    </row>
    <row r="45" spans="1:8" x14ac:dyDescent="0.2">
      <c r="A45" s="101">
        <v>44179</v>
      </c>
      <c r="B45" s="83" t="s">
        <v>171</v>
      </c>
      <c r="C45" s="83" t="s">
        <v>172</v>
      </c>
      <c r="D45" s="83">
        <v>303821</v>
      </c>
      <c r="E45" s="101">
        <v>44162</v>
      </c>
      <c r="F45" s="102">
        <v>240</v>
      </c>
      <c r="G45" s="102">
        <v>40</v>
      </c>
      <c r="H45" s="83">
        <v>120431530</v>
      </c>
    </row>
    <row r="46" spans="1:8" x14ac:dyDescent="0.2">
      <c r="A46" s="101">
        <v>44179</v>
      </c>
      <c r="B46" s="83" t="s">
        <v>195</v>
      </c>
      <c r="C46" s="83" t="s">
        <v>196</v>
      </c>
      <c r="D46" s="83">
        <v>30199</v>
      </c>
      <c r="E46" s="101">
        <v>44165</v>
      </c>
      <c r="F46" s="102">
        <v>576</v>
      </c>
      <c r="G46" s="102">
        <v>96</v>
      </c>
      <c r="H46" s="83" t="s">
        <v>199</v>
      </c>
    </row>
    <row r="47" spans="1:8" x14ac:dyDescent="0.2">
      <c r="E47" s="62"/>
      <c r="F47" s="76">
        <f>SUM(F20:F46)</f>
        <v>6467.5</v>
      </c>
      <c r="G47" s="76">
        <f>SUM(G20:G46)</f>
        <v>1054.57</v>
      </c>
    </row>
    <row r="48" spans="1:8" x14ac:dyDescent="0.2">
      <c r="E48" s="62"/>
    </row>
    <row r="49" spans="1:8" x14ac:dyDescent="0.2">
      <c r="B49" s="77" t="s">
        <v>267</v>
      </c>
    </row>
    <row r="50" spans="1:8" ht="48" x14ac:dyDescent="0.2">
      <c r="A50" s="101"/>
      <c r="B50" s="72" t="s">
        <v>101</v>
      </c>
      <c r="C50" s="72" t="s">
        <v>107</v>
      </c>
      <c r="D50" s="72" t="s">
        <v>82</v>
      </c>
      <c r="E50" s="74" t="s">
        <v>111</v>
      </c>
      <c r="F50" s="73" t="s">
        <v>112</v>
      </c>
      <c r="G50" s="73" t="s">
        <v>108</v>
      </c>
      <c r="H50" s="72" t="s">
        <v>109</v>
      </c>
    </row>
    <row r="51" spans="1:8" ht="16" x14ac:dyDescent="0.2">
      <c r="A51" s="101"/>
      <c r="B51" s="58" t="s">
        <v>95</v>
      </c>
      <c r="C51" s="58" t="s">
        <v>162</v>
      </c>
      <c r="D51" s="84" t="s">
        <v>169</v>
      </c>
      <c r="E51" s="112">
        <v>44172</v>
      </c>
      <c r="F51" s="113">
        <v>61.92</v>
      </c>
      <c r="G51" s="113">
        <v>10.32</v>
      </c>
      <c r="H51" s="114" t="s">
        <v>225</v>
      </c>
    </row>
    <row r="52" spans="1:8" ht="16" x14ac:dyDescent="0.2">
      <c r="A52" s="101">
        <v>44179</v>
      </c>
      <c r="B52" s="58" t="s">
        <v>95</v>
      </c>
      <c r="C52" s="58" t="s">
        <v>166</v>
      </c>
      <c r="D52" s="84" t="s">
        <v>168</v>
      </c>
      <c r="E52" s="112">
        <v>44170</v>
      </c>
      <c r="F52" s="113">
        <v>27.06</v>
      </c>
      <c r="G52" s="113">
        <v>4.62</v>
      </c>
      <c r="H52" s="114" t="s">
        <v>223</v>
      </c>
    </row>
    <row r="53" spans="1:8" ht="16" x14ac:dyDescent="0.2">
      <c r="A53" s="101">
        <v>44179</v>
      </c>
      <c r="B53" s="70" t="s">
        <v>95</v>
      </c>
      <c r="C53" s="70" t="s">
        <v>167</v>
      </c>
      <c r="D53" s="104" t="s">
        <v>170</v>
      </c>
      <c r="E53" s="112">
        <v>44172</v>
      </c>
      <c r="F53" s="113">
        <v>11.99</v>
      </c>
      <c r="G53" s="113">
        <v>2</v>
      </c>
      <c r="H53" s="114" t="s">
        <v>224</v>
      </c>
    </row>
    <row r="54" spans="1:8" x14ac:dyDescent="0.2">
      <c r="A54" s="101">
        <v>44553</v>
      </c>
      <c r="B54" s="83" t="s">
        <v>140</v>
      </c>
      <c r="C54" s="83" t="s">
        <v>211</v>
      </c>
      <c r="D54" s="83" t="s">
        <v>212</v>
      </c>
      <c r="E54" s="101">
        <v>44186</v>
      </c>
      <c r="F54" s="102">
        <v>384</v>
      </c>
      <c r="G54" s="102">
        <v>64</v>
      </c>
      <c r="H54" s="83">
        <v>665048328</v>
      </c>
    </row>
    <row r="55" spans="1:8" x14ac:dyDescent="0.2">
      <c r="A55" s="101">
        <v>44208</v>
      </c>
      <c r="B55" s="83" t="s">
        <v>136</v>
      </c>
      <c r="C55" s="83" t="s">
        <v>214</v>
      </c>
      <c r="D55" s="83">
        <v>7083</v>
      </c>
      <c r="E55" s="101">
        <v>44200</v>
      </c>
      <c r="F55" s="102">
        <v>15400.8</v>
      </c>
      <c r="G55" s="102">
        <v>2566.8000000000002</v>
      </c>
      <c r="H55" s="83">
        <v>582552525</v>
      </c>
    </row>
    <row r="56" spans="1:8" x14ac:dyDescent="0.2">
      <c r="A56" s="101">
        <v>44208</v>
      </c>
      <c r="B56" s="83" t="s">
        <v>136</v>
      </c>
      <c r="C56" s="83" t="s">
        <v>215</v>
      </c>
      <c r="D56" s="83">
        <v>7084</v>
      </c>
      <c r="E56" s="101">
        <v>44200</v>
      </c>
      <c r="F56" s="102">
        <v>2614.8000000000002</v>
      </c>
      <c r="G56" s="102">
        <v>435.8</v>
      </c>
      <c r="H56" s="83">
        <v>582552525</v>
      </c>
    </row>
    <row r="57" spans="1:8" x14ac:dyDescent="0.2">
      <c r="A57" s="101">
        <v>44222</v>
      </c>
      <c r="B57" s="83" t="s">
        <v>31</v>
      </c>
      <c r="C57" s="83" t="s">
        <v>216</v>
      </c>
      <c r="D57" s="83">
        <v>14594</v>
      </c>
      <c r="E57" s="101">
        <v>44211</v>
      </c>
      <c r="F57" s="102">
        <v>36</v>
      </c>
      <c r="G57" s="102">
        <v>6</v>
      </c>
      <c r="H57" s="83">
        <v>167413406</v>
      </c>
    </row>
    <row r="58" spans="1:8" x14ac:dyDescent="0.2">
      <c r="A58" s="101">
        <v>44244</v>
      </c>
      <c r="B58" s="83" t="s">
        <v>31</v>
      </c>
      <c r="C58" s="83" t="s">
        <v>216</v>
      </c>
      <c r="D58" s="83">
        <v>14639</v>
      </c>
      <c r="E58" s="101">
        <v>44221</v>
      </c>
      <c r="F58" s="102">
        <v>36</v>
      </c>
      <c r="G58" s="102">
        <v>6</v>
      </c>
      <c r="H58" s="83">
        <v>167413406</v>
      </c>
    </row>
    <row r="59" spans="1:8" x14ac:dyDescent="0.2">
      <c r="A59" s="101">
        <v>44244</v>
      </c>
      <c r="B59" s="83" t="s">
        <v>95</v>
      </c>
      <c r="C59" s="83" t="s">
        <v>218</v>
      </c>
      <c r="D59" s="83" t="s">
        <v>219</v>
      </c>
      <c r="E59" s="101">
        <v>44236</v>
      </c>
      <c r="F59" s="102">
        <v>73.12</v>
      </c>
      <c r="G59" s="102">
        <v>12.19</v>
      </c>
      <c r="H59" s="83">
        <v>61157341</v>
      </c>
    </row>
    <row r="60" spans="1:8" x14ac:dyDescent="0.2">
      <c r="A60" s="101">
        <v>44256</v>
      </c>
      <c r="B60" s="83" t="s">
        <v>154</v>
      </c>
      <c r="C60" s="83" t="s">
        <v>217</v>
      </c>
      <c r="D60" s="83">
        <v>43230</v>
      </c>
      <c r="E60" s="101">
        <v>44252</v>
      </c>
      <c r="F60" s="102">
        <v>103.64</v>
      </c>
      <c r="G60" s="102">
        <v>17.27</v>
      </c>
      <c r="H60" s="83">
        <v>194101875</v>
      </c>
    </row>
    <row r="61" spans="1:8" x14ac:dyDescent="0.2">
      <c r="A61" s="101">
        <v>44260</v>
      </c>
      <c r="B61" s="83" t="s">
        <v>95</v>
      </c>
      <c r="C61" s="83" t="s">
        <v>221</v>
      </c>
      <c r="D61" s="83" t="s">
        <v>220</v>
      </c>
      <c r="E61" s="101">
        <v>44239</v>
      </c>
      <c r="F61" s="102">
        <v>26.39</v>
      </c>
      <c r="G61" s="102">
        <v>4.4000000000000004</v>
      </c>
      <c r="H61" s="83" t="s">
        <v>226</v>
      </c>
    </row>
    <row r="62" spans="1:8" x14ac:dyDescent="0.2">
      <c r="A62" s="101">
        <v>44260</v>
      </c>
      <c r="B62" s="83" t="s">
        <v>95</v>
      </c>
      <c r="C62" s="83" t="s">
        <v>222</v>
      </c>
      <c r="D62" s="83">
        <v>17405</v>
      </c>
      <c r="E62" s="101">
        <v>44264</v>
      </c>
      <c r="F62" s="102">
        <v>86.4</v>
      </c>
      <c r="G62" s="102">
        <v>14.4</v>
      </c>
      <c r="H62" s="83">
        <v>887750270</v>
      </c>
    </row>
    <row r="63" spans="1:8" x14ac:dyDescent="0.2">
      <c r="A63" s="101"/>
      <c r="B63" s="83" t="s">
        <v>95</v>
      </c>
      <c r="C63" s="83" t="s">
        <v>227</v>
      </c>
      <c r="D63" s="83" t="s">
        <v>228</v>
      </c>
      <c r="E63" s="101">
        <v>44244</v>
      </c>
      <c r="F63" s="102">
        <v>6.85</v>
      </c>
      <c r="G63" s="102">
        <v>0.76</v>
      </c>
      <c r="H63" s="83" t="s">
        <v>229</v>
      </c>
    </row>
    <row r="64" spans="1:8" x14ac:dyDescent="0.2">
      <c r="G64" s="75">
        <f>SUM(G51:G63)</f>
        <v>3144.5600000000009</v>
      </c>
    </row>
    <row r="65" spans="1:8" x14ac:dyDescent="0.2">
      <c r="B65" s="77" t="s">
        <v>268</v>
      </c>
    </row>
    <row r="66" spans="1:8" ht="48" x14ac:dyDescent="0.2">
      <c r="A66" s="101" t="s">
        <v>269</v>
      </c>
      <c r="B66" s="72" t="s">
        <v>101</v>
      </c>
      <c r="C66" s="72" t="s">
        <v>107</v>
      </c>
      <c r="D66" s="72" t="s">
        <v>82</v>
      </c>
      <c r="E66" s="74" t="s">
        <v>111</v>
      </c>
      <c r="F66" s="73" t="s">
        <v>112</v>
      </c>
      <c r="G66" s="73" t="s">
        <v>108</v>
      </c>
      <c r="H66" s="72" t="s">
        <v>109</v>
      </c>
    </row>
    <row r="67" spans="1:8" x14ac:dyDescent="0.2">
      <c r="A67" s="101">
        <v>44298</v>
      </c>
      <c r="B67" s="58" t="s">
        <v>129</v>
      </c>
      <c r="C67" s="58" t="s">
        <v>232</v>
      </c>
      <c r="D67" s="84">
        <v>13745</v>
      </c>
      <c r="E67" s="101">
        <v>44286</v>
      </c>
      <c r="F67" s="111">
        <v>414</v>
      </c>
      <c r="G67" s="111">
        <v>69</v>
      </c>
      <c r="H67" s="83">
        <v>321943962</v>
      </c>
    </row>
    <row r="68" spans="1:8" x14ac:dyDescent="0.2">
      <c r="A68" s="101">
        <v>44504</v>
      </c>
      <c r="B68" s="58" t="s">
        <v>97</v>
      </c>
      <c r="C68" s="58" t="s">
        <v>234</v>
      </c>
      <c r="D68" s="84">
        <v>30117</v>
      </c>
      <c r="E68" s="101">
        <v>44130</v>
      </c>
      <c r="F68" s="111">
        <v>60</v>
      </c>
      <c r="G68" s="111">
        <v>10</v>
      </c>
      <c r="H68" s="83">
        <v>744541532</v>
      </c>
    </row>
    <row r="69" spans="1:8" x14ac:dyDescent="0.2">
      <c r="A69" s="101">
        <v>44286</v>
      </c>
      <c r="B69" s="58" t="s">
        <v>93</v>
      </c>
      <c r="C69" s="58" t="s">
        <v>235</v>
      </c>
      <c r="D69" s="84">
        <v>602449280</v>
      </c>
      <c r="E69" s="101">
        <v>44286</v>
      </c>
      <c r="F69" s="111">
        <v>356.92</v>
      </c>
      <c r="G69" s="111">
        <v>59.48</v>
      </c>
      <c r="H69" s="83">
        <v>193548138</v>
      </c>
    </row>
    <row r="70" spans="1:8" x14ac:dyDescent="0.2">
      <c r="A70" s="101">
        <v>44298</v>
      </c>
      <c r="B70" s="58" t="s">
        <v>134</v>
      </c>
      <c r="C70" s="58" t="s">
        <v>230</v>
      </c>
      <c r="D70" s="84">
        <v>489511</v>
      </c>
      <c r="E70" s="101">
        <v>44295</v>
      </c>
      <c r="F70" s="111">
        <v>264</v>
      </c>
      <c r="G70" s="111">
        <v>44</v>
      </c>
      <c r="H70" s="83">
        <v>819157023</v>
      </c>
    </row>
    <row r="71" spans="1:8" x14ac:dyDescent="0.2">
      <c r="A71" s="101">
        <v>44298</v>
      </c>
      <c r="B71" s="58" t="s">
        <v>134</v>
      </c>
      <c r="C71" s="58" t="s">
        <v>270</v>
      </c>
      <c r="D71" s="84">
        <v>489513</v>
      </c>
      <c r="E71" s="101">
        <v>44295</v>
      </c>
      <c r="F71" s="111">
        <v>86.4</v>
      </c>
      <c r="G71" s="111">
        <v>14.4</v>
      </c>
      <c r="H71" s="83">
        <v>819157023</v>
      </c>
    </row>
    <row r="72" spans="1:8" x14ac:dyDescent="0.2">
      <c r="A72" s="101">
        <v>44326</v>
      </c>
      <c r="B72" s="58" t="s">
        <v>129</v>
      </c>
      <c r="C72" s="58" t="s">
        <v>236</v>
      </c>
      <c r="D72" s="84">
        <v>13807</v>
      </c>
      <c r="E72" s="101">
        <v>44316</v>
      </c>
      <c r="F72" s="111">
        <v>414</v>
      </c>
      <c r="G72" s="111">
        <v>69</v>
      </c>
      <c r="H72" s="83">
        <v>321943962</v>
      </c>
    </row>
    <row r="73" spans="1:8" x14ac:dyDescent="0.2">
      <c r="A73" s="101">
        <v>44327</v>
      </c>
      <c r="B73" s="58" t="s">
        <v>134</v>
      </c>
      <c r="C73" s="58" t="s">
        <v>237</v>
      </c>
      <c r="D73" s="84">
        <v>391</v>
      </c>
      <c r="E73" s="101">
        <v>44309</v>
      </c>
      <c r="F73" s="111">
        <v>5.62</v>
      </c>
      <c r="G73" s="111">
        <v>1.1200000000000001</v>
      </c>
      <c r="H73" s="83">
        <v>222516987</v>
      </c>
    </row>
    <row r="74" spans="1:8" x14ac:dyDescent="0.2">
      <c r="A74" s="101">
        <v>44361</v>
      </c>
      <c r="B74" s="58" t="s">
        <v>129</v>
      </c>
      <c r="C74" s="58" t="s">
        <v>238</v>
      </c>
      <c r="D74" s="84">
        <v>13865</v>
      </c>
      <c r="E74" s="101">
        <v>44347</v>
      </c>
      <c r="F74" s="111">
        <v>828</v>
      </c>
      <c r="G74" s="111">
        <v>138</v>
      </c>
      <c r="H74" s="83">
        <v>321943962</v>
      </c>
    </row>
    <row r="75" spans="1:8" x14ac:dyDescent="0.2">
      <c r="A75" s="101">
        <v>44362</v>
      </c>
      <c r="B75" s="126" t="s">
        <v>95</v>
      </c>
      <c r="C75" s="83" t="s">
        <v>240</v>
      </c>
      <c r="D75" s="84" t="s">
        <v>244</v>
      </c>
      <c r="E75" s="101">
        <v>44362</v>
      </c>
      <c r="F75" s="111">
        <v>208.4</v>
      </c>
      <c r="G75" s="111">
        <v>34.74</v>
      </c>
      <c r="H75" s="83">
        <v>895296854</v>
      </c>
    </row>
    <row r="76" spans="1:8" ht="16" x14ac:dyDescent="0.2">
      <c r="A76" s="101">
        <v>44384</v>
      </c>
      <c r="B76" s="127" t="s">
        <v>241</v>
      </c>
      <c r="C76" s="114" t="s">
        <v>242</v>
      </c>
      <c r="D76" s="84" t="s">
        <v>245</v>
      </c>
      <c r="E76" s="101">
        <v>44384</v>
      </c>
      <c r="F76" s="111">
        <v>450</v>
      </c>
      <c r="G76" s="111">
        <v>75</v>
      </c>
      <c r="H76" s="83">
        <v>329194777</v>
      </c>
    </row>
    <row r="77" spans="1:8" x14ac:dyDescent="0.2">
      <c r="A77" s="101">
        <v>44384</v>
      </c>
      <c r="B77" s="126" t="s">
        <v>129</v>
      </c>
      <c r="C77" s="126" t="s">
        <v>243</v>
      </c>
      <c r="D77" s="84">
        <v>13924</v>
      </c>
      <c r="E77" s="101">
        <v>44377</v>
      </c>
      <c r="F77" s="111">
        <v>828</v>
      </c>
      <c r="G77" s="111">
        <v>138</v>
      </c>
      <c r="H77" s="83">
        <v>321943962</v>
      </c>
    </row>
    <row r="78" spans="1:8" x14ac:dyDescent="0.2">
      <c r="A78" s="101">
        <v>44392</v>
      </c>
      <c r="B78" s="126" t="s">
        <v>246</v>
      </c>
      <c r="C78" s="83" t="s">
        <v>271</v>
      </c>
      <c r="D78" s="84">
        <v>2287</v>
      </c>
      <c r="E78" s="101">
        <v>44392</v>
      </c>
      <c r="F78" s="111">
        <v>117.6</v>
      </c>
      <c r="G78" s="111">
        <v>19.600000000000001</v>
      </c>
      <c r="H78" s="83">
        <v>372837764</v>
      </c>
    </row>
    <row r="79" spans="1:8" x14ac:dyDescent="0.2">
      <c r="A79" s="101">
        <v>44428</v>
      </c>
      <c r="B79" s="126" t="s">
        <v>95</v>
      </c>
      <c r="C79" s="83" t="s">
        <v>247</v>
      </c>
      <c r="D79" s="84">
        <v>96841634</v>
      </c>
      <c r="E79" s="101">
        <v>44390</v>
      </c>
      <c r="F79" s="111">
        <v>143.88</v>
      </c>
      <c r="G79" s="111">
        <v>23.98</v>
      </c>
      <c r="H79" s="83" t="s">
        <v>272</v>
      </c>
    </row>
    <row r="80" spans="1:8" x14ac:dyDescent="0.2">
      <c r="A80" s="101">
        <v>44428</v>
      </c>
      <c r="B80" s="126" t="s">
        <v>129</v>
      </c>
      <c r="C80" s="83" t="s">
        <v>248</v>
      </c>
      <c r="D80" s="84">
        <v>13981</v>
      </c>
      <c r="E80" s="101">
        <v>44408</v>
      </c>
      <c r="F80" s="111">
        <v>414</v>
      </c>
      <c r="G80" s="111">
        <v>69</v>
      </c>
      <c r="H80" s="83">
        <v>321943962</v>
      </c>
    </row>
    <row r="81" spans="1:8" x14ac:dyDescent="0.2">
      <c r="A81" s="101">
        <v>44452</v>
      </c>
      <c r="B81" s="126" t="s">
        <v>129</v>
      </c>
      <c r="C81" s="83" t="s">
        <v>250</v>
      </c>
      <c r="D81" s="84">
        <v>14036</v>
      </c>
      <c r="E81" s="101">
        <v>44439</v>
      </c>
      <c r="F81" s="111">
        <v>828</v>
      </c>
      <c r="G81" s="111">
        <v>138</v>
      </c>
      <c r="H81" s="83">
        <v>321943962</v>
      </c>
    </row>
    <row r="82" spans="1:8" x14ac:dyDescent="0.2">
      <c r="A82" s="101">
        <v>44494</v>
      </c>
      <c r="B82" s="126" t="s">
        <v>129</v>
      </c>
      <c r="C82" s="83" t="s">
        <v>254</v>
      </c>
      <c r="D82" s="84">
        <v>14100</v>
      </c>
      <c r="E82" s="101">
        <v>44469</v>
      </c>
      <c r="F82" s="111">
        <v>828</v>
      </c>
      <c r="G82" s="111">
        <v>138</v>
      </c>
      <c r="H82" s="83">
        <v>321943962</v>
      </c>
    </row>
    <row r="83" spans="1:8" x14ac:dyDescent="0.2">
      <c r="A83" s="101">
        <v>44497</v>
      </c>
      <c r="B83" s="126" t="s">
        <v>97</v>
      </c>
      <c r="C83" s="83" t="s">
        <v>253</v>
      </c>
      <c r="D83" s="84">
        <v>30861</v>
      </c>
      <c r="E83" s="101">
        <v>44494</v>
      </c>
      <c r="F83" s="111">
        <v>60</v>
      </c>
      <c r="G83" s="111">
        <v>10</v>
      </c>
      <c r="H83" s="83">
        <v>744541532</v>
      </c>
    </row>
    <row r="84" spans="1:8" x14ac:dyDescent="0.2">
      <c r="A84" s="101">
        <v>44515</v>
      </c>
      <c r="B84" s="126" t="s">
        <v>255</v>
      </c>
      <c r="C84" s="83" t="s">
        <v>273</v>
      </c>
      <c r="D84" s="84">
        <v>96904</v>
      </c>
      <c r="E84" s="101">
        <v>44494</v>
      </c>
      <c r="F84" s="111">
        <v>453.75</v>
      </c>
      <c r="G84" s="111">
        <v>75.63</v>
      </c>
      <c r="H84" s="83">
        <v>859024315</v>
      </c>
    </row>
    <row r="85" spans="1:8" x14ac:dyDescent="0.2">
      <c r="A85" s="101">
        <v>44515</v>
      </c>
      <c r="B85" s="126" t="s">
        <v>113</v>
      </c>
      <c r="C85" s="83" t="s">
        <v>256</v>
      </c>
      <c r="D85" s="84">
        <v>50368</v>
      </c>
      <c r="E85" s="101">
        <v>44502</v>
      </c>
      <c r="F85" s="111">
        <v>84</v>
      </c>
      <c r="G85" s="111">
        <v>14</v>
      </c>
      <c r="H85" s="83">
        <v>899727928</v>
      </c>
    </row>
    <row r="86" spans="1:8" x14ac:dyDescent="0.2">
      <c r="A86" s="101">
        <v>44515</v>
      </c>
      <c r="B86" s="126" t="s">
        <v>171</v>
      </c>
      <c r="C86" s="83" t="s">
        <v>257</v>
      </c>
      <c r="D86" s="84">
        <v>307878</v>
      </c>
      <c r="E86" s="101">
        <v>44462</v>
      </c>
      <c r="F86" s="111">
        <v>240</v>
      </c>
      <c r="G86" s="111">
        <v>40</v>
      </c>
      <c r="H86" s="83">
        <v>120431530</v>
      </c>
    </row>
    <row r="87" spans="1:8" x14ac:dyDescent="0.2">
      <c r="A87" s="101">
        <v>44517</v>
      </c>
      <c r="B87" s="58" t="s">
        <v>129</v>
      </c>
      <c r="C87" s="58" t="s">
        <v>258</v>
      </c>
      <c r="D87" s="84">
        <v>14168</v>
      </c>
      <c r="E87" s="101">
        <v>44500</v>
      </c>
      <c r="F87" s="111">
        <v>414</v>
      </c>
      <c r="G87" s="111">
        <v>69</v>
      </c>
      <c r="H87" s="83">
        <v>321943962</v>
      </c>
    </row>
    <row r="88" spans="1:8" x14ac:dyDescent="0.2">
      <c r="A88" s="101">
        <v>44544</v>
      </c>
      <c r="B88" s="83" t="s">
        <v>95</v>
      </c>
      <c r="C88" s="83" t="s">
        <v>259</v>
      </c>
      <c r="D88" s="84" t="s">
        <v>265</v>
      </c>
      <c r="E88" s="101">
        <v>44509</v>
      </c>
      <c r="F88" s="111">
        <v>95.88</v>
      </c>
      <c r="G88" s="111">
        <v>15.98</v>
      </c>
      <c r="H88" s="83" t="s">
        <v>187</v>
      </c>
    </row>
    <row r="89" spans="1:8" x14ac:dyDescent="0.2">
      <c r="A89" s="101">
        <v>44544</v>
      </c>
      <c r="B89" s="83" t="s">
        <v>97</v>
      </c>
      <c r="C89" s="83" t="s">
        <v>260</v>
      </c>
      <c r="D89" s="84">
        <v>30928</v>
      </c>
      <c r="E89" s="101">
        <v>44525</v>
      </c>
      <c r="F89" s="111">
        <v>150</v>
      </c>
      <c r="G89" s="111">
        <v>25</v>
      </c>
      <c r="H89" s="83">
        <v>744541532</v>
      </c>
    </row>
    <row r="90" spans="1:8" x14ac:dyDescent="0.2">
      <c r="A90" s="101">
        <v>44544</v>
      </c>
      <c r="B90" s="83" t="s">
        <v>261</v>
      </c>
      <c r="C90" s="83" t="s">
        <v>262</v>
      </c>
      <c r="D90" s="84" t="s">
        <v>274</v>
      </c>
      <c r="E90" s="101">
        <v>44526</v>
      </c>
      <c r="F90" s="111">
        <v>150</v>
      </c>
      <c r="G90" s="111">
        <v>25</v>
      </c>
      <c r="H90" s="83">
        <v>376832713</v>
      </c>
    </row>
    <row r="91" spans="1:8" x14ac:dyDescent="0.2">
      <c r="A91" s="101">
        <v>44544</v>
      </c>
      <c r="B91" s="83" t="s">
        <v>263</v>
      </c>
      <c r="C91" s="83" t="s">
        <v>264</v>
      </c>
      <c r="D91" s="84">
        <v>30944</v>
      </c>
      <c r="E91" s="101">
        <v>44530</v>
      </c>
      <c r="F91" s="111">
        <v>576</v>
      </c>
      <c r="G91" s="111">
        <v>96</v>
      </c>
      <c r="H91" s="83">
        <v>744541532</v>
      </c>
    </row>
    <row r="92" spans="1:8" x14ac:dyDescent="0.2">
      <c r="A92" s="101">
        <v>44544</v>
      </c>
      <c r="B92" s="83" t="s">
        <v>95</v>
      </c>
      <c r="C92" s="83" t="s">
        <v>278</v>
      </c>
      <c r="D92" s="84" t="s">
        <v>275</v>
      </c>
      <c r="E92" s="101">
        <v>44543</v>
      </c>
      <c r="F92" s="111">
        <v>52.3</v>
      </c>
      <c r="G92" s="111">
        <v>8.7200000000000006</v>
      </c>
      <c r="H92" s="83">
        <v>385529654</v>
      </c>
    </row>
    <row r="93" spans="1:8" x14ac:dyDescent="0.2">
      <c r="A93" s="101">
        <v>44544</v>
      </c>
      <c r="B93" s="83" t="s">
        <v>95</v>
      </c>
      <c r="C93" s="83" t="s">
        <v>277</v>
      </c>
      <c r="D93" s="84" t="s">
        <v>276</v>
      </c>
      <c r="E93" s="101">
        <v>44543</v>
      </c>
      <c r="F93" s="111">
        <v>25.7</v>
      </c>
      <c r="G93" s="111">
        <v>4.28</v>
      </c>
      <c r="H93" s="83">
        <v>385529654</v>
      </c>
    </row>
    <row r="94" spans="1:8" x14ac:dyDescent="0.2">
      <c r="A94" s="101">
        <v>44544</v>
      </c>
      <c r="B94" s="83" t="s">
        <v>129</v>
      </c>
      <c r="C94" s="58" t="s">
        <v>266</v>
      </c>
      <c r="D94" s="84">
        <v>14237</v>
      </c>
      <c r="E94" s="101">
        <v>44530</v>
      </c>
      <c r="F94" s="111">
        <v>414</v>
      </c>
      <c r="G94" s="111">
        <v>69</v>
      </c>
      <c r="H94" s="83">
        <v>321943962</v>
      </c>
    </row>
    <row r="95" spans="1:8" x14ac:dyDescent="0.2">
      <c r="A95" s="101">
        <v>44544</v>
      </c>
      <c r="B95" s="83" t="s">
        <v>231</v>
      </c>
      <c r="C95" s="83" t="s">
        <v>279</v>
      </c>
      <c r="D95" s="84">
        <v>70704</v>
      </c>
      <c r="E95" s="101">
        <v>44517</v>
      </c>
      <c r="F95" s="111">
        <v>12.95</v>
      </c>
      <c r="G95" s="111">
        <v>2.16</v>
      </c>
      <c r="H95" s="83">
        <v>751847510</v>
      </c>
    </row>
    <row r="96" spans="1:8" x14ac:dyDescent="0.2">
      <c r="A96" s="101">
        <v>44544</v>
      </c>
      <c r="B96" s="83" t="s">
        <v>231</v>
      </c>
      <c r="C96" s="83" t="s">
        <v>282</v>
      </c>
      <c r="D96" s="84" t="s">
        <v>280</v>
      </c>
      <c r="E96" s="101">
        <v>44512</v>
      </c>
      <c r="F96" s="111">
        <v>11.98</v>
      </c>
      <c r="G96" s="111">
        <v>2</v>
      </c>
      <c r="H96" s="83" t="s">
        <v>281</v>
      </c>
    </row>
    <row r="97" spans="1:8" x14ac:dyDescent="0.2">
      <c r="A97" s="101">
        <v>44544</v>
      </c>
      <c r="B97" s="83" t="s">
        <v>231</v>
      </c>
      <c r="C97" s="83" t="s">
        <v>283</v>
      </c>
      <c r="D97" s="84">
        <v>2343206</v>
      </c>
      <c r="E97" s="101">
        <v>44526</v>
      </c>
      <c r="F97" s="111">
        <v>40.96</v>
      </c>
      <c r="G97" s="111">
        <v>6.83</v>
      </c>
      <c r="H97" s="83" t="s">
        <v>284</v>
      </c>
    </row>
    <row r="98" spans="1:8" x14ac:dyDescent="0.2">
      <c r="F98" s="128">
        <f>SUM(F67:F97)</f>
        <v>9028.34</v>
      </c>
      <c r="G98" s="128">
        <f>SUM(G67:G97)</f>
        <v>1504.9200000000003</v>
      </c>
      <c r="H98" s="63" t="s">
        <v>285</v>
      </c>
    </row>
    <row r="99" spans="1:8" x14ac:dyDescent="0.2">
      <c r="B99" s="77" t="s">
        <v>329</v>
      </c>
    </row>
    <row r="100" spans="1:8" ht="48" x14ac:dyDescent="0.2">
      <c r="A100" s="101" t="s">
        <v>269</v>
      </c>
      <c r="B100" s="72" t="s">
        <v>101</v>
      </c>
      <c r="C100" s="72" t="s">
        <v>107</v>
      </c>
      <c r="D100" s="72" t="s">
        <v>82</v>
      </c>
      <c r="E100" s="74" t="s">
        <v>111</v>
      </c>
      <c r="F100" s="73" t="s">
        <v>112</v>
      </c>
      <c r="G100" s="73" t="s">
        <v>108</v>
      </c>
      <c r="H100" s="72" t="s">
        <v>109</v>
      </c>
    </row>
    <row r="101" spans="1:8" x14ac:dyDescent="0.2">
      <c r="A101" s="101">
        <v>44574</v>
      </c>
      <c r="B101" s="83" t="s">
        <v>286</v>
      </c>
      <c r="C101" s="83" t="s">
        <v>287</v>
      </c>
      <c r="D101" s="83" t="s">
        <v>249</v>
      </c>
      <c r="E101" s="101">
        <v>44530</v>
      </c>
      <c r="F101" s="111">
        <v>20.88</v>
      </c>
      <c r="G101" s="111">
        <v>3.48</v>
      </c>
      <c r="H101" s="83">
        <v>755163721</v>
      </c>
    </row>
    <row r="102" spans="1:8" x14ac:dyDescent="0.2">
      <c r="A102" s="101">
        <v>44579</v>
      </c>
      <c r="B102" s="83" t="s">
        <v>95</v>
      </c>
      <c r="C102" s="83" t="s">
        <v>227</v>
      </c>
      <c r="D102" s="83" t="s">
        <v>290</v>
      </c>
      <c r="E102" s="101">
        <v>44568</v>
      </c>
      <c r="F102" s="111">
        <v>15.91</v>
      </c>
      <c r="G102" s="111">
        <v>3.18</v>
      </c>
      <c r="H102" s="83">
        <v>727255821</v>
      </c>
    </row>
    <row r="103" spans="1:8" x14ac:dyDescent="0.2">
      <c r="A103" s="101">
        <v>44579</v>
      </c>
      <c r="B103" s="83" t="s">
        <v>288</v>
      </c>
      <c r="C103" s="83" t="s">
        <v>289</v>
      </c>
      <c r="D103" s="83">
        <v>658</v>
      </c>
      <c r="E103" s="101">
        <v>44577</v>
      </c>
      <c r="F103" s="111">
        <v>540</v>
      </c>
      <c r="G103" s="111">
        <v>90</v>
      </c>
      <c r="H103" s="83">
        <v>375930664</v>
      </c>
    </row>
    <row r="104" spans="1:8" x14ac:dyDescent="0.2">
      <c r="A104" s="101">
        <v>44607</v>
      </c>
      <c r="B104" s="83" t="s">
        <v>291</v>
      </c>
      <c r="C104" s="83" t="s">
        <v>293</v>
      </c>
      <c r="D104" s="83">
        <v>7485</v>
      </c>
      <c r="E104" s="101">
        <v>44606</v>
      </c>
      <c r="F104" s="111">
        <v>240</v>
      </c>
      <c r="G104" s="111">
        <v>40</v>
      </c>
      <c r="H104" s="83">
        <v>582552525</v>
      </c>
    </row>
    <row r="105" spans="1:8" x14ac:dyDescent="0.2">
      <c r="A105" s="101">
        <v>44634</v>
      </c>
      <c r="B105" s="83" t="s">
        <v>113</v>
      </c>
      <c r="C105" s="83" t="s">
        <v>292</v>
      </c>
      <c r="D105" s="83">
        <v>50535</v>
      </c>
      <c r="E105" s="101">
        <v>44607</v>
      </c>
      <c r="F105" s="111">
        <v>84</v>
      </c>
      <c r="G105" s="111">
        <v>14</v>
      </c>
      <c r="H105" s="83">
        <v>899727928</v>
      </c>
    </row>
    <row r="106" spans="1:8" x14ac:dyDescent="0.2">
      <c r="F106" s="75">
        <f>SUM(F101:F105)</f>
        <v>900.79</v>
      </c>
      <c r="G106" s="75">
        <f>SUM(G101:G105)</f>
        <v>150.66</v>
      </c>
    </row>
    <row r="108" spans="1:8" x14ac:dyDescent="0.2">
      <c r="B108" s="77" t="s">
        <v>336</v>
      </c>
    </row>
    <row r="109" spans="1:8" ht="48" x14ac:dyDescent="0.2">
      <c r="A109" s="74" t="s">
        <v>111</v>
      </c>
      <c r="B109" s="72" t="s">
        <v>101</v>
      </c>
      <c r="C109" s="72" t="s">
        <v>107</v>
      </c>
      <c r="D109" s="72" t="s">
        <v>82</v>
      </c>
      <c r="E109" s="74" t="s">
        <v>111</v>
      </c>
      <c r="F109" s="73" t="s">
        <v>112</v>
      </c>
      <c r="G109" s="73" t="s">
        <v>108</v>
      </c>
      <c r="H109" s="72" t="s">
        <v>109</v>
      </c>
    </row>
    <row r="110" spans="1:8" x14ac:dyDescent="0.2">
      <c r="A110" s="139">
        <v>44651</v>
      </c>
      <c r="B110" s="83" t="s">
        <v>93</v>
      </c>
      <c r="C110" s="83" t="s">
        <v>294</v>
      </c>
      <c r="D110" s="83">
        <v>602666410</v>
      </c>
      <c r="E110" s="83"/>
      <c r="F110" s="111">
        <v>361.92</v>
      </c>
      <c r="G110" s="111">
        <v>60.32</v>
      </c>
      <c r="H110" s="83">
        <v>193548138</v>
      </c>
    </row>
    <row r="111" spans="1:8" x14ac:dyDescent="0.2">
      <c r="A111" s="139">
        <v>44651</v>
      </c>
      <c r="B111" s="83" t="s">
        <v>129</v>
      </c>
      <c r="C111" s="83" t="s">
        <v>295</v>
      </c>
      <c r="D111" s="83">
        <v>14443</v>
      </c>
      <c r="E111" s="83"/>
      <c r="F111" s="111">
        <v>828</v>
      </c>
      <c r="G111" s="111">
        <v>138</v>
      </c>
      <c r="H111" s="83">
        <v>321943962</v>
      </c>
    </row>
    <row r="112" spans="1:8" x14ac:dyDescent="0.2">
      <c r="A112" s="139">
        <v>44682</v>
      </c>
      <c r="B112" s="83" t="s">
        <v>288</v>
      </c>
      <c r="C112" s="83" t="s">
        <v>298</v>
      </c>
      <c r="D112" s="83">
        <v>712</v>
      </c>
      <c r="E112" s="83"/>
      <c r="F112" s="111">
        <v>684</v>
      </c>
      <c r="G112" s="111">
        <v>114</v>
      </c>
      <c r="H112" s="83">
        <v>375930664</v>
      </c>
    </row>
    <row r="113" spans="1:8" x14ac:dyDescent="0.2">
      <c r="A113" s="139">
        <v>44685</v>
      </c>
      <c r="B113" s="83" t="s">
        <v>95</v>
      </c>
      <c r="C113" s="83" t="s">
        <v>301</v>
      </c>
      <c r="D113" s="83" t="s">
        <v>302</v>
      </c>
      <c r="E113" s="83"/>
      <c r="F113" s="111">
        <v>6.85</v>
      </c>
      <c r="G113" s="111">
        <v>1.1399999999999999</v>
      </c>
      <c r="H113" s="83" t="s">
        <v>330</v>
      </c>
    </row>
    <row r="114" spans="1:8" x14ac:dyDescent="0.2">
      <c r="A114" s="139">
        <v>44700</v>
      </c>
      <c r="B114" s="83" t="s">
        <v>95</v>
      </c>
      <c r="C114" s="83" t="s">
        <v>303</v>
      </c>
      <c r="D114" s="83" t="s">
        <v>304</v>
      </c>
      <c r="E114" s="83"/>
      <c r="F114" s="111">
        <v>332.88</v>
      </c>
      <c r="G114" s="111">
        <v>55.48</v>
      </c>
      <c r="H114" s="83" t="s">
        <v>330</v>
      </c>
    </row>
    <row r="115" spans="1:8" x14ac:dyDescent="0.2">
      <c r="A115" s="139">
        <v>44681</v>
      </c>
      <c r="B115" s="83" t="s">
        <v>129</v>
      </c>
      <c r="C115" s="83" t="s">
        <v>305</v>
      </c>
      <c r="D115" s="83">
        <v>14493</v>
      </c>
      <c r="E115" s="83"/>
      <c r="F115" s="111">
        <v>435.08</v>
      </c>
      <c r="G115" s="111">
        <v>72.52</v>
      </c>
      <c r="H115" s="83">
        <v>321943962</v>
      </c>
    </row>
    <row r="116" spans="1:8" x14ac:dyDescent="0.2">
      <c r="A116" s="139">
        <v>44690</v>
      </c>
      <c r="B116" s="83" t="s">
        <v>306</v>
      </c>
      <c r="C116" s="83" t="s">
        <v>297</v>
      </c>
      <c r="D116" s="83" t="s">
        <v>307</v>
      </c>
      <c r="E116" s="83"/>
      <c r="F116" s="111">
        <v>45</v>
      </c>
      <c r="G116" s="111">
        <v>7.5</v>
      </c>
      <c r="H116" s="83" t="s">
        <v>331</v>
      </c>
    </row>
    <row r="117" spans="1:8" x14ac:dyDescent="0.2">
      <c r="A117" s="139">
        <v>44708</v>
      </c>
      <c r="B117" s="83" t="s">
        <v>136</v>
      </c>
      <c r="C117" s="83" t="s">
        <v>308</v>
      </c>
      <c r="D117" s="83">
        <v>7573</v>
      </c>
      <c r="E117" s="83"/>
      <c r="F117" s="111">
        <v>1785.6</v>
      </c>
      <c r="G117" s="111">
        <v>297.60000000000002</v>
      </c>
      <c r="H117" s="83">
        <v>582552525</v>
      </c>
    </row>
    <row r="118" spans="1:8" x14ac:dyDescent="0.2">
      <c r="A118" s="139">
        <v>44711</v>
      </c>
      <c r="B118" s="83" t="s">
        <v>286</v>
      </c>
      <c r="C118" s="83" t="s">
        <v>309</v>
      </c>
      <c r="D118" s="83">
        <v>407824</v>
      </c>
      <c r="E118" s="83"/>
      <c r="F118" s="111">
        <v>72.42</v>
      </c>
      <c r="G118" s="111">
        <v>12.07</v>
      </c>
      <c r="H118" s="83" t="s">
        <v>332</v>
      </c>
    </row>
    <row r="119" spans="1:8" x14ac:dyDescent="0.2">
      <c r="A119" s="139">
        <v>44721</v>
      </c>
      <c r="B119" s="83" t="s">
        <v>136</v>
      </c>
      <c r="C119" s="83" t="s">
        <v>310</v>
      </c>
      <c r="D119" s="83">
        <v>7585</v>
      </c>
      <c r="E119" s="83"/>
      <c r="F119" s="111">
        <v>6030</v>
      </c>
      <c r="G119" s="111">
        <v>1005</v>
      </c>
      <c r="H119" s="83">
        <v>582552525</v>
      </c>
    </row>
    <row r="120" spans="1:8" x14ac:dyDescent="0.2">
      <c r="A120" s="139">
        <v>44721</v>
      </c>
      <c r="B120" s="83" t="s">
        <v>136</v>
      </c>
      <c r="C120" s="83" t="s">
        <v>311</v>
      </c>
      <c r="D120" s="83">
        <v>7583</v>
      </c>
      <c r="E120" s="83"/>
      <c r="F120" s="111">
        <v>14720.4</v>
      </c>
      <c r="G120" s="111">
        <v>2453.4</v>
      </c>
      <c r="H120" s="83">
        <v>582552525</v>
      </c>
    </row>
    <row r="121" spans="1:8" x14ac:dyDescent="0.2">
      <c r="A121" s="139">
        <v>44719</v>
      </c>
      <c r="B121" s="83" t="s">
        <v>312</v>
      </c>
      <c r="C121" s="83" t="s">
        <v>313</v>
      </c>
      <c r="D121" s="83">
        <v>729</v>
      </c>
      <c r="E121" s="83"/>
      <c r="F121" s="111">
        <v>552</v>
      </c>
      <c r="G121" s="111">
        <v>92</v>
      </c>
      <c r="H121" s="83">
        <v>375930664</v>
      </c>
    </row>
    <row r="122" spans="1:8" x14ac:dyDescent="0.2">
      <c r="A122" s="139">
        <v>44718</v>
      </c>
      <c r="B122" s="83" t="s">
        <v>113</v>
      </c>
      <c r="C122" s="83" t="s">
        <v>157</v>
      </c>
      <c r="D122" s="83">
        <v>19417</v>
      </c>
      <c r="E122" s="83"/>
      <c r="F122" s="111">
        <v>198</v>
      </c>
      <c r="G122" s="111">
        <v>33</v>
      </c>
      <c r="H122" s="83" t="s">
        <v>124</v>
      </c>
    </row>
    <row r="123" spans="1:8" x14ac:dyDescent="0.2">
      <c r="A123" s="139">
        <v>44713</v>
      </c>
      <c r="B123" s="83" t="s">
        <v>314</v>
      </c>
      <c r="C123" s="83" t="s">
        <v>315</v>
      </c>
      <c r="D123" s="83" t="s">
        <v>316</v>
      </c>
      <c r="E123" s="83"/>
      <c r="F123" s="111">
        <v>110.43</v>
      </c>
      <c r="G123" s="111">
        <v>2.5</v>
      </c>
      <c r="H123" s="83" t="s">
        <v>334</v>
      </c>
    </row>
    <row r="124" spans="1:8" x14ac:dyDescent="0.2">
      <c r="A124" s="139">
        <v>44712</v>
      </c>
      <c r="B124" s="83" t="s">
        <v>314</v>
      </c>
      <c r="C124" s="83" t="s">
        <v>315</v>
      </c>
      <c r="D124" s="83" t="s">
        <v>316</v>
      </c>
      <c r="E124" s="83"/>
      <c r="G124" s="111">
        <v>3.5</v>
      </c>
      <c r="H124" s="83" t="s">
        <v>333</v>
      </c>
    </row>
    <row r="125" spans="1:8" x14ac:dyDescent="0.2">
      <c r="A125" s="139">
        <v>44709</v>
      </c>
      <c r="B125" s="83" t="s">
        <v>314</v>
      </c>
      <c r="C125" s="83" t="s">
        <v>315</v>
      </c>
      <c r="D125" s="83" t="s">
        <v>316</v>
      </c>
      <c r="E125" s="83"/>
      <c r="F125" s="111"/>
      <c r="G125" s="111">
        <v>4.53</v>
      </c>
      <c r="H125" s="83">
        <v>547512245</v>
      </c>
    </row>
    <row r="126" spans="1:8" x14ac:dyDescent="0.2">
      <c r="A126" s="139">
        <v>44715</v>
      </c>
      <c r="B126" s="83" t="s">
        <v>314</v>
      </c>
      <c r="C126" s="83" t="s">
        <v>318</v>
      </c>
      <c r="D126" s="83" t="s">
        <v>317</v>
      </c>
      <c r="E126" s="83"/>
      <c r="F126" s="111">
        <v>7.59</v>
      </c>
      <c r="G126" s="111">
        <v>1.27</v>
      </c>
      <c r="H126" s="83" t="s">
        <v>110</v>
      </c>
    </row>
    <row r="127" spans="1:8" x14ac:dyDescent="0.2">
      <c r="A127" s="139">
        <v>44712</v>
      </c>
      <c r="B127" s="83" t="s">
        <v>129</v>
      </c>
      <c r="C127" s="83" t="s">
        <v>319</v>
      </c>
      <c r="D127" s="83">
        <v>14557</v>
      </c>
      <c r="E127" s="83"/>
      <c r="F127" s="111">
        <v>870.14</v>
      </c>
      <c r="G127" s="111">
        <v>145.02000000000001</v>
      </c>
      <c r="H127" s="83">
        <v>321943962</v>
      </c>
    </row>
    <row r="128" spans="1:8" x14ac:dyDescent="0.2">
      <c r="A128" s="139">
        <v>44685</v>
      </c>
      <c r="B128" s="83" t="s">
        <v>320</v>
      </c>
      <c r="C128" s="83" t="s">
        <v>321</v>
      </c>
      <c r="D128" s="83" t="s">
        <v>322</v>
      </c>
      <c r="E128" s="83"/>
      <c r="F128" s="111">
        <v>18.079999999999998</v>
      </c>
      <c r="G128" s="111">
        <v>0.51</v>
      </c>
      <c r="H128" s="83" t="s">
        <v>335</v>
      </c>
    </row>
    <row r="129" spans="1:8" x14ac:dyDescent="0.2">
      <c r="A129" s="139">
        <v>44720</v>
      </c>
      <c r="B129" s="83" t="s">
        <v>231</v>
      </c>
      <c r="C129" s="83" t="s">
        <v>324</v>
      </c>
      <c r="D129" s="83">
        <v>193723</v>
      </c>
      <c r="E129" s="83"/>
      <c r="F129" s="111">
        <v>47.09</v>
      </c>
      <c r="G129" s="111">
        <v>7.85</v>
      </c>
      <c r="H129" s="83">
        <v>322141611</v>
      </c>
    </row>
    <row r="130" spans="1:8" x14ac:dyDescent="0.2">
      <c r="A130" s="139">
        <v>44742</v>
      </c>
      <c r="B130" s="83" t="s">
        <v>129</v>
      </c>
      <c r="C130" s="83" t="s">
        <v>323</v>
      </c>
      <c r="D130" s="83">
        <v>14620</v>
      </c>
      <c r="E130" s="83"/>
      <c r="F130" s="111">
        <v>435.92</v>
      </c>
      <c r="G130" s="111">
        <v>72.66</v>
      </c>
      <c r="H130" s="83">
        <v>321943962</v>
      </c>
    </row>
    <row r="131" spans="1:8" x14ac:dyDescent="0.2">
      <c r="A131" s="139">
        <v>44767</v>
      </c>
      <c r="B131" s="83" t="s">
        <v>312</v>
      </c>
      <c r="C131" s="83" t="s">
        <v>325</v>
      </c>
      <c r="D131" s="83">
        <v>743</v>
      </c>
      <c r="E131" s="83"/>
      <c r="F131" s="111">
        <v>24</v>
      </c>
      <c r="G131" s="111">
        <v>4</v>
      </c>
      <c r="H131" s="83">
        <v>375930664</v>
      </c>
    </row>
    <row r="132" spans="1:8" x14ac:dyDescent="0.2">
      <c r="A132" s="101">
        <v>44773</v>
      </c>
      <c r="B132" s="126" t="s">
        <v>129</v>
      </c>
      <c r="C132" s="58" t="s">
        <v>327</v>
      </c>
      <c r="D132" s="140">
        <v>14684</v>
      </c>
      <c r="E132" s="1"/>
      <c r="F132" s="111">
        <v>435.92</v>
      </c>
      <c r="G132" s="111">
        <v>72.66</v>
      </c>
      <c r="H132" s="83">
        <v>321943962</v>
      </c>
    </row>
    <row r="133" spans="1:8" x14ac:dyDescent="0.2">
      <c r="G133" s="75">
        <f>SUM(G110:G132)</f>
        <v>4656.5300000000016</v>
      </c>
    </row>
    <row r="134" spans="1:8" x14ac:dyDescent="0.2">
      <c r="A134" s="101"/>
      <c r="B134" s="142" t="s">
        <v>367</v>
      </c>
      <c r="C134" s="83"/>
      <c r="D134" s="83"/>
      <c r="E134" s="83"/>
      <c r="F134" s="111"/>
      <c r="G134" s="111"/>
      <c r="H134" s="83"/>
    </row>
    <row r="135" spans="1:8" ht="48" x14ac:dyDescent="0.2">
      <c r="A135" s="74" t="s">
        <v>111</v>
      </c>
      <c r="B135" s="72" t="s">
        <v>101</v>
      </c>
      <c r="C135" s="72" t="s">
        <v>107</v>
      </c>
      <c r="D135" s="72" t="s">
        <v>82</v>
      </c>
      <c r="E135" s="74"/>
      <c r="F135" s="73" t="s">
        <v>112</v>
      </c>
      <c r="G135" s="73" t="s">
        <v>108</v>
      </c>
      <c r="H135" s="72" t="s">
        <v>109</v>
      </c>
    </row>
    <row r="136" spans="1:8" x14ac:dyDescent="0.2">
      <c r="A136" s="101">
        <v>44774</v>
      </c>
      <c r="B136" s="83" t="s">
        <v>312</v>
      </c>
      <c r="C136" s="83" t="s">
        <v>326</v>
      </c>
      <c r="D136" s="83">
        <v>750</v>
      </c>
      <c r="E136" s="83"/>
      <c r="F136" s="111">
        <v>48</v>
      </c>
      <c r="G136" s="111">
        <v>8</v>
      </c>
      <c r="H136" s="83">
        <v>375930664</v>
      </c>
    </row>
    <row r="137" spans="1:8" x14ac:dyDescent="0.2">
      <c r="A137" s="101">
        <v>44804</v>
      </c>
      <c r="B137" s="83" t="s">
        <v>129</v>
      </c>
      <c r="C137" s="83" t="s">
        <v>327</v>
      </c>
      <c r="D137" s="83">
        <v>14752</v>
      </c>
      <c r="E137" s="83"/>
      <c r="F137" s="111">
        <v>435.08</v>
      </c>
      <c r="G137" s="111">
        <v>72.52</v>
      </c>
      <c r="H137" s="83">
        <v>321943962</v>
      </c>
    </row>
    <row r="138" spans="1:8" x14ac:dyDescent="0.2">
      <c r="A138" s="101">
        <v>44813</v>
      </c>
      <c r="B138" s="83" t="s">
        <v>328</v>
      </c>
      <c r="C138" s="83" t="s">
        <v>340</v>
      </c>
      <c r="D138" s="83">
        <v>324605762</v>
      </c>
      <c r="E138" s="83"/>
      <c r="F138" s="111">
        <v>13.99</v>
      </c>
      <c r="G138" s="111">
        <v>2.33</v>
      </c>
      <c r="H138" s="83" t="s">
        <v>333</v>
      </c>
    </row>
    <row r="139" spans="1:8" x14ac:dyDescent="0.2">
      <c r="A139" s="101">
        <v>44813</v>
      </c>
      <c r="B139" s="83" t="s">
        <v>328</v>
      </c>
      <c r="C139" s="83" t="s">
        <v>339</v>
      </c>
      <c r="D139" s="83" t="s">
        <v>341</v>
      </c>
      <c r="E139" s="83"/>
      <c r="F139" s="111">
        <v>14.49</v>
      </c>
      <c r="G139" s="111">
        <v>2.42</v>
      </c>
      <c r="H139" s="83" t="s">
        <v>368</v>
      </c>
    </row>
    <row r="140" spans="1:8" x14ac:dyDescent="0.2">
      <c r="A140" s="101">
        <v>44820</v>
      </c>
      <c r="B140" s="83" t="s">
        <v>33</v>
      </c>
      <c r="C140" s="83" t="s">
        <v>337</v>
      </c>
      <c r="D140" s="83" t="s">
        <v>338</v>
      </c>
      <c r="E140" s="83"/>
      <c r="F140" s="111">
        <v>141.80000000000001</v>
      </c>
      <c r="G140" s="111">
        <v>0.8</v>
      </c>
      <c r="H140" s="83">
        <v>891752783</v>
      </c>
    </row>
    <row r="141" spans="1:8" x14ac:dyDescent="0.2">
      <c r="A141" s="101">
        <v>44820</v>
      </c>
      <c r="B141" s="83" t="s">
        <v>255</v>
      </c>
      <c r="C141" s="83" t="s">
        <v>344</v>
      </c>
      <c r="D141" s="83" t="s">
        <v>345</v>
      </c>
      <c r="E141" s="83"/>
      <c r="F141" s="111">
        <v>169.99</v>
      </c>
      <c r="G141" s="111">
        <v>28.33</v>
      </c>
      <c r="H141" s="83">
        <v>732249444</v>
      </c>
    </row>
    <row r="142" spans="1:8" x14ac:dyDescent="0.2">
      <c r="A142" s="101">
        <v>44824</v>
      </c>
      <c r="B142" s="83" t="s">
        <v>136</v>
      </c>
      <c r="C142" s="83" t="s">
        <v>373</v>
      </c>
      <c r="D142" s="83">
        <v>7720</v>
      </c>
      <c r="E142" s="83"/>
      <c r="F142" s="111">
        <v>360</v>
      </c>
      <c r="G142" s="111">
        <v>60</v>
      </c>
      <c r="H142" s="83">
        <v>582552525</v>
      </c>
    </row>
    <row r="143" spans="1:8" x14ac:dyDescent="0.2">
      <c r="A143" s="101">
        <v>44826</v>
      </c>
      <c r="B143" s="83" t="s">
        <v>95</v>
      </c>
      <c r="C143" s="83" t="s">
        <v>346</v>
      </c>
      <c r="D143" s="83">
        <v>365</v>
      </c>
      <c r="E143" s="83"/>
      <c r="F143" s="111">
        <v>111.3</v>
      </c>
      <c r="G143" s="111">
        <v>13.35</v>
      </c>
      <c r="H143" s="83">
        <v>660454836</v>
      </c>
    </row>
    <row r="144" spans="1:8" x14ac:dyDescent="0.2">
      <c r="A144" s="101">
        <v>44831</v>
      </c>
      <c r="B144" s="83" t="s">
        <v>171</v>
      </c>
      <c r="C144" s="83" t="s">
        <v>342</v>
      </c>
      <c r="D144" s="83">
        <v>313649</v>
      </c>
      <c r="E144" s="83"/>
      <c r="F144" s="111">
        <v>240</v>
      </c>
      <c r="G144" s="111">
        <v>40</v>
      </c>
      <c r="H144" s="83">
        <v>120431530</v>
      </c>
    </row>
    <row r="145" spans="1:8" x14ac:dyDescent="0.2">
      <c r="A145" s="101">
        <v>44834</v>
      </c>
      <c r="B145" s="83" t="s">
        <v>129</v>
      </c>
      <c r="C145" s="83" t="s">
        <v>343</v>
      </c>
      <c r="D145" s="83">
        <v>14816</v>
      </c>
      <c r="E145" s="83"/>
      <c r="F145" s="111">
        <v>435.08</v>
      </c>
      <c r="G145" s="111">
        <v>72.52</v>
      </c>
      <c r="H145" s="83">
        <v>321943962</v>
      </c>
    </row>
    <row r="146" spans="1:8" x14ac:dyDescent="0.2">
      <c r="A146" s="101">
        <v>44860</v>
      </c>
      <c r="B146" s="83" t="s">
        <v>97</v>
      </c>
      <c r="C146" s="83" t="s">
        <v>347</v>
      </c>
      <c r="D146" s="83">
        <v>31567</v>
      </c>
      <c r="E146" s="83"/>
      <c r="F146" s="111">
        <v>60</v>
      </c>
      <c r="G146" s="111">
        <v>10</v>
      </c>
      <c r="H146" s="83">
        <v>744541532</v>
      </c>
    </row>
    <row r="147" spans="1:8" x14ac:dyDescent="0.2">
      <c r="A147" s="101">
        <v>44875</v>
      </c>
      <c r="B147" s="83" t="s">
        <v>95</v>
      </c>
      <c r="C147" s="83" t="s">
        <v>159</v>
      </c>
      <c r="D147" s="83" t="s">
        <v>249</v>
      </c>
      <c r="E147" s="83"/>
      <c r="F147" s="111">
        <v>95.88</v>
      </c>
      <c r="G147" s="111">
        <v>15.98</v>
      </c>
      <c r="H147" s="83" t="s">
        <v>187</v>
      </c>
    </row>
    <row r="148" spans="1:8" x14ac:dyDescent="0.2">
      <c r="A148" s="101">
        <v>44887</v>
      </c>
      <c r="B148" s="83" t="s">
        <v>349</v>
      </c>
      <c r="C148" s="83" t="s">
        <v>348</v>
      </c>
      <c r="D148" s="83">
        <v>15428</v>
      </c>
      <c r="E148" s="83"/>
      <c r="F148" s="111">
        <v>314.39999999999998</v>
      </c>
      <c r="G148" s="111">
        <v>52.4</v>
      </c>
      <c r="H148" s="83">
        <v>992229981</v>
      </c>
    </row>
    <row r="149" spans="1:8" x14ac:dyDescent="0.2">
      <c r="A149" s="101">
        <v>44890</v>
      </c>
      <c r="B149" s="83" t="s">
        <v>95</v>
      </c>
      <c r="C149" s="83" t="s">
        <v>352</v>
      </c>
      <c r="D149" s="83" t="s">
        <v>353</v>
      </c>
      <c r="E149" s="83"/>
      <c r="F149" s="111">
        <v>8.99</v>
      </c>
      <c r="G149" s="111">
        <v>1.5</v>
      </c>
      <c r="H149" s="83" t="s">
        <v>110</v>
      </c>
    </row>
    <row r="150" spans="1:8" x14ac:dyDescent="0.2">
      <c r="A150" s="101">
        <v>44895</v>
      </c>
      <c r="B150" s="83" t="s">
        <v>350</v>
      </c>
      <c r="C150" s="83" t="s">
        <v>264</v>
      </c>
      <c r="D150" s="83">
        <v>31564</v>
      </c>
      <c r="E150" s="83"/>
      <c r="F150" s="111">
        <v>576</v>
      </c>
      <c r="G150" s="111">
        <v>96</v>
      </c>
      <c r="H150" s="83">
        <v>744541532</v>
      </c>
    </row>
    <row r="151" spans="1:8" x14ac:dyDescent="0.2">
      <c r="A151" s="101">
        <v>44895</v>
      </c>
      <c r="B151" s="83" t="s">
        <v>312</v>
      </c>
      <c r="C151" s="83" t="s">
        <v>351</v>
      </c>
      <c r="D151" s="83">
        <v>792</v>
      </c>
      <c r="E151" s="83"/>
      <c r="F151" s="111">
        <v>1560</v>
      </c>
      <c r="G151" s="111">
        <v>260</v>
      </c>
      <c r="H151" s="83">
        <v>375930664</v>
      </c>
    </row>
    <row r="152" spans="1:8" x14ac:dyDescent="0.2">
      <c r="A152" s="101">
        <v>44895</v>
      </c>
      <c r="B152" s="83" t="s">
        <v>129</v>
      </c>
      <c r="C152" s="83" t="s">
        <v>361</v>
      </c>
      <c r="D152" s="83">
        <v>14947</v>
      </c>
      <c r="E152" s="83"/>
      <c r="F152" s="111">
        <v>435.08</v>
      </c>
      <c r="G152" s="111">
        <v>72.52</v>
      </c>
      <c r="H152" s="83">
        <v>321943962</v>
      </c>
    </row>
    <row r="153" spans="1:8" x14ac:dyDescent="0.2">
      <c r="A153" s="101">
        <v>44902</v>
      </c>
      <c r="B153" s="83" t="s">
        <v>261</v>
      </c>
      <c r="C153" s="83" t="s">
        <v>262</v>
      </c>
      <c r="D153" s="83" t="s">
        <v>354</v>
      </c>
      <c r="E153" s="83"/>
      <c r="F153" s="111">
        <v>150</v>
      </c>
      <c r="G153" s="111">
        <v>25</v>
      </c>
      <c r="H153" s="83">
        <v>376832713</v>
      </c>
    </row>
    <row r="154" spans="1:8" x14ac:dyDescent="0.2">
      <c r="A154" s="101">
        <v>44906</v>
      </c>
      <c r="B154" s="83" t="s">
        <v>231</v>
      </c>
      <c r="C154" s="83" t="s">
        <v>355</v>
      </c>
      <c r="D154" s="83">
        <v>2840910</v>
      </c>
      <c r="E154" s="83"/>
      <c r="F154" s="111">
        <v>42.99</v>
      </c>
      <c r="G154" s="111">
        <v>7.16</v>
      </c>
      <c r="H154" s="83" t="s">
        <v>284</v>
      </c>
    </row>
    <row r="155" spans="1:8" x14ac:dyDescent="0.2">
      <c r="A155" s="101">
        <v>44930</v>
      </c>
      <c r="B155" s="83" t="s">
        <v>113</v>
      </c>
      <c r="C155" s="83" t="s">
        <v>359</v>
      </c>
      <c r="D155" s="83">
        <v>50977</v>
      </c>
      <c r="E155" s="83"/>
      <c r="F155" s="111">
        <v>102</v>
      </c>
      <c r="G155" s="111">
        <v>17</v>
      </c>
      <c r="H155" s="83">
        <v>899727928</v>
      </c>
    </row>
    <row r="156" spans="1:8" x14ac:dyDescent="0.2">
      <c r="A156" s="101">
        <v>44963</v>
      </c>
      <c r="B156" s="83" t="s">
        <v>136</v>
      </c>
      <c r="C156" s="83" t="s">
        <v>360</v>
      </c>
      <c r="D156" s="83">
        <v>7868</v>
      </c>
      <c r="E156" s="83"/>
      <c r="F156" s="111">
        <v>1260</v>
      </c>
      <c r="G156" s="111">
        <v>210</v>
      </c>
      <c r="H156" s="83">
        <v>582552525</v>
      </c>
    </row>
    <row r="157" spans="1:8" x14ac:dyDescent="0.2">
      <c r="A157" s="101">
        <v>44966</v>
      </c>
      <c r="B157" s="83" t="s">
        <v>356</v>
      </c>
      <c r="C157" s="83" t="s">
        <v>357</v>
      </c>
      <c r="D157" s="83" t="s">
        <v>358</v>
      </c>
      <c r="E157" s="83"/>
      <c r="F157" s="111">
        <v>286.2</v>
      </c>
      <c r="G157" s="111">
        <v>47.7</v>
      </c>
      <c r="H157" s="83">
        <v>831579317</v>
      </c>
    </row>
    <row r="158" spans="1:8" x14ac:dyDescent="0.2">
      <c r="A158" s="101">
        <v>44981</v>
      </c>
      <c r="B158" s="83" t="s">
        <v>113</v>
      </c>
      <c r="C158" s="83" t="s">
        <v>362</v>
      </c>
      <c r="D158" s="83">
        <v>51008</v>
      </c>
      <c r="E158" s="83"/>
      <c r="F158" s="111">
        <v>60</v>
      </c>
      <c r="G158" s="111">
        <v>10</v>
      </c>
      <c r="H158" s="83">
        <v>899727928</v>
      </c>
    </row>
    <row r="159" spans="1:8" x14ac:dyDescent="0.2">
      <c r="A159" s="101">
        <v>44985</v>
      </c>
      <c r="B159" s="83" t="s">
        <v>95</v>
      </c>
      <c r="C159" s="83" t="s">
        <v>363</v>
      </c>
      <c r="D159" s="83" t="s">
        <v>364</v>
      </c>
      <c r="E159" s="83"/>
      <c r="F159" s="111">
        <v>55.04</v>
      </c>
      <c r="G159" s="111">
        <v>9.17</v>
      </c>
      <c r="H159" s="83">
        <v>385529654</v>
      </c>
    </row>
    <row r="160" spans="1:8" x14ac:dyDescent="0.2">
      <c r="A160" s="101">
        <v>44985</v>
      </c>
      <c r="B160" s="83" t="s">
        <v>129</v>
      </c>
      <c r="C160" s="83" t="s">
        <v>365</v>
      </c>
      <c r="D160" s="83">
        <v>15086</v>
      </c>
      <c r="E160" s="83"/>
      <c r="F160" s="111">
        <v>435.08</v>
      </c>
      <c r="G160" s="111">
        <v>75.52</v>
      </c>
      <c r="H160" s="83">
        <v>321943962</v>
      </c>
    </row>
    <row r="161" spans="1:8" x14ac:dyDescent="0.2">
      <c r="A161" s="101">
        <v>45000</v>
      </c>
      <c r="B161" s="83" t="s">
        <v>95</v>
      </c>
      <c r="C161" s="83" t="s">
        <v>366</v>
      </c>
      <c r="D161" s="83">
        <v>6122889059</v>
      </c>
      <c r="E161" s="83"/>
      <c r="F161" s="111">
        <v>78.44</v>
      </c>
      <c r="G161" s="111">
        <v>13.08</v>
      </c>
      <c r="H161" s="83" t="s">
        <v>369</v>
      </c>
    </row>
    <row r="162" spans="1:8" x14ac:dyDescent="0.2">
      <c r="A162" s="101">
        <v>44989</v>
      </c>
      <c r="B162" s="83" t="s">
        <v>231</v>
      </c>
      <c r="C162" s="83" t="s">
        <v>370</v>
      </c>
      <c r="D162" s="58" t="s">
        <v>249</v>
      </c>
      <c r="E162" s="83"/>
      <c r="F162" s="111">
        <v>19.5</v>
      </c>
      <c r="G162" s="111">
        <v>3.25</v>
      </c>
      <c r="H162" s="83">
        <v>233112755</v>
      </c>
    </row>
    <row r="163" spans="1:8" x14ac:dyDescent="0.2">
      <c r="A163" s="101">
        <v>45003</v>
      </c>
      <c r="B163" s="83" t="s">
        <v>231</v>
      </c>
      <c r="C163" s="83" t="s">
        <v>371</v>
      </c>
      <c r="D163" s="58">
        <v>3000061699</v>
      </c>
      <c r="E163" s="83"/>
      <c r="F163" s="111">
        <v>72.09</v>
      </c>
      <c r="G163" s="111">
        <v>12.02</v>
      </c>
      <c r="H163" s="83">
        <v>584635017</v>
      </c>
    </row>
    <row r="164" spans="1:8" x14ac:dyDescent="0.2">
      <c r="A164" s="101">
        <v>44996</v>
      </c>
      <c r="B164" s="83" t="s">
        <v>231</v>
      </c>
      <c r="C164" s="83" t="s">
        <v>372</v>
      </c>
      <c r="D164" s="58" t="s">
        <v>249</v>
      </c>
      <c r="E164" s="83"/>
      <c r="F164" s="111">
        <v>87</v>
      </c>
      <c r="G164" s="111">
        <v>14.5</v>
      </c>
      <c r="H164" s="83">
        <v>233112755</v>
      </c>
    </row>
    <row r="165" spans="1:8" x14ac:dyDescent="0.2">
      <c r="A165" s="101">
        <v>45016</v>
      </c>
      <c r="B165" s="83" t="s">
        <v>93</v>
      </c>
      <c r="C165" s="83" t="s">
        <v>374</v>
      </c>
      <c r="D165" s="83" t="s">
        <v>375</v>
      </c>
      <c r="E165" s="83"/>
      <c r="F165" s="111">
        <v>389.37</v>
      </c>
      <c r="G165" s="111">
        <v>64.89</v>
      </c>
      <c r="H165" s="83">
        <v>193548138</v>
      </c>
    </row>
    <row r="166" spans="1:8" x14ac:dyDescent="0.2">
      <c r="A166" s="101"/>
      <c r="B166" s="83"/>
      <c r="C166" s="83"/>
      <c r="D166" s="83"/>
      <c r="E166" s="83"/>
      <c r="F166" s="111"/>
      <c r="G166" s="111"/>
      <c r="H166" s="83"/>
    </row>
    <row r="167" spans="1:8" x14ac:dyDescent="0.2">
      <c r="A167" s="101"/>
      <c r="B167" s="83"/>
      <c r="C167" s="83"/>
      <c r="D167" s="83"/>
      <c r="E167" s="83"/>
      <c r="F167" s="111"/>
      <c r="G167" s="111"/>
      <c r="H167" s="83"/>
    </row>
    <row r="168" spans="1:8" x14ac:dyDescent="0.2">
      <c r="A168" s="101"/>
      <c r="B168" s="83"/>
      <c r="C168" s="83"/>
      <c r="D168" s="83"/>
      <c r="E168" s="83"/>
      <c r="F168" s="111"/>
      <c r="G168" s="111">
        <f>SUM(G136:G167)</f>
        <v>1317.96</v>
      </c>
      <c r="H168" s="83"/>
    </row>
    <row r="170" spans="1:8" x14ac:dyDescent="0.2">
      <c r="A170" s="101"/>
      <c r="B170" s="142" t="s">
        <v>458</v>
      </c>
      <c r="C170" s="83"/>
      <c r="D170" s="83"/>
      <c r="E170" s="83"/>
      <c r="F170" s="111"/>
      <c r="G170" s="111"/>
      <c r="H170" s="83"/>
    </row>
    <row r="171" spans="1:8" ht="48" x14ac:dyDescent="0.2">
      <c r="A171" s="74" t="s">
        <v>111</v>
      </c>
      <c r="B171" s="72" t="s">
        <v>101</v>
      </c>
      <c r="C171" s="72" t="s">
        <v>107</v>
      </c>
      <c r="D171" s="72" t="s">
        <v>82</v>
      </c>
      <c r="E171" s="74" t="s">
        <v>111</v>
      </c>
      <c r="F171" s="73" t="s">
        <v>112</v>
      </c>
      <c r="G171" s="73" t="s">
        <v>108</v>
      </c>
      <c r="H171" s="72" t="s">
        <v>109</v>
      </c>
    </row>
    <row r="172" spans="1:8" x14ac:dyDescent="0.2">
      <c r="A172" s="101">
        <v>45030</v>
      </c>
      <c r="B172" s="83" t="s">
        <v>95</v>
      </c>
      <c r="C172" s="83" t="s">
        <v>388</v>
      </c>
      <c r="D172" s="83" t="s">
        <v>389</v>
      </c>
      <c r="E172" s="83"/>
      <c r="F172" s="111">
        <v>704.95</v>
      </c>
      <c r="G172" s="111">
        <v>117.49</v>
      </c>
      <c r="H172" s="83">
        <v>834366812</v>
      </c>
    </row>
    <row r="173" spans="1:8" x14ac:dyDescent="0.2">
      <c r="A173" s="101">
        <v>45033</v>
      </c>
      <c r="B173" s="83" t="s">
        <v>387</v>
      </c>
      <c r="C173" s="83" t="s">
        <v>390</v>
      </c>
      <c r="D173" s="83">
        <v>213208</v>
      </c>
      <c r="E173" s="83"/>
      <c r="F173" s="111">
        <v>720</v>
      </c>
      <c r="G173" s="111">
        <v>120</v>
      </c>
      <c r="H173" s="83" t="s">
        <v>454</v>
      </c>
    </row>
    <row r="174" spans="1:8" x14ac:dyDescent="0.2">
      <c r="A174" s="101">
        <v>45034</v>
      </c>
      <c r="B174" s="83" t="s">
        <v>387</v>
      </c>
      <c r="C174" s="83" t="s">
        <v>391</v>
      </c>
      <c r="D174" s="83">
        <v>213213</v>
      </c>
      <c r="E174" s="83"/>
      <c r="F174" s="111">
        <v>94.92</v>
      </c>
      <c r="G174" s="111">
        <v>15.82</v>
      </c>
      <c r="H174" s="83" t="s">
        <v>454</v>
      </c>
    </row>
    <row r="175" spans="1:8" x14ac:dyDescent="0.2">
      <c r="A175" s="101">
        <v>45034</v>
      </c>
      <c r="B175" s="83" t="s">
        <v>286</v>
      </c>
      <c r="C175" s="83" t="s">
        <v>398</v>
      </c>
      <c r="D175" s="83">
        <v>151216</v>
      </c>
      <c r="E175" s="83"/>
      <c r="F175" s="111">
        <v>103.38</v>
      </c>
      <c r="G175" s="111">
        <v>17.23</v>
      </c>
      <c r="H175" s="83" t="s">
        <v>453</v>
      </c>
    </row>
    <row r="176" spans="1:8" x14ac:dyDescent="0.2">
      <c r="A176" s="101">
        <v>45035</v>
      </c>
      <c r="B176" s="83" t="s">
        <v>113</v>
      </c>
      <c r="C176" s="83" t="s">
        <v>393</v>
      </c>
      <c r="D176" s="83">
        <v>51033</v>
      </c>
      <c r="E176" s="83"/>
      <c r="F176" s="111">
        <v>96</v>
      </c>
      <c r="G176" s="111">
        <v>16</v>
      </c>
      <c r="H176" s="83">
        <v>899727928</v>
      </c>
    </row>
    <row r="177" spans="1:8" x14ac:dyDescent="0.2">
      <c r="A177" s="101">
        <v>45043</v>
      </c>
      <c r="B177" s="83" t="s">
        <v>113</v>
      </c>
      <c r="C177" s="83" t="s">
        <v>157</v>
      </c>
      <c r="D177" s="83">
        <v>21093</v>
      </c>
      <c r="E177" s="83"/>
      <c r="F177" s="111">
        <v>252</v>
      </c>
      <c r="G177" s="111">
        <v>42</v>
      </c>
      <c r="H177" s="83">
        <v>899727928</v>
      </c>
    </row>
    <row r="178" spans="1:8" x14ac:dyDescent="0.2">
      <c r="A178" s="101">
        <v>45046</v>
      </c>
      <c r="B178" s="83" t="s">
        <v>396</v>
      </c>
      <c r="C178" s="83" t="s">
        <v>397</v>
      </c>
      <c r="D178" s="83">
        <v>15194</v>
      </c>
      <c r="E178" s="83"/>
      <c r="F178" s="111">
        <v>907.2</v>
      </c>
      <c r="G178" s="111">
        <v>151.19999999999999</v>
      </c>
      <c r="H178" s="83">
        <v>321943962</v>
      </c>
    </row>
    <row r="179" spans="1:8" x14ac:dyDescent="0.2">
      <c r="A179" s="101">
        <v>45055</v>
      </c>
      <c r="B179" s="83" t="s">
        <v>394</v>
      </c>
      <c r="C179" s="83" t="s">
        <v>395</v>
      </c>
      <c r="D179" s="83">
        <v>26025982</v>
      </c>
      <c r="E179" s="83"/>
      <c r="F179" s="111">
        <v>45</v>
      </c>
      <c r="G179" s="111">
        <v>7.5</v>
      </c>
      <c r="H179" s="83" t="s">
        <v>331</v>
      </c>
    </row>
    <row r="180" spans="1:8" x14ac:dyDescent="0.2">
      <c r="A180" s="101">
        <v>45068</v>
      </c>
      <c r="B180" s="83" t="s">
        <v>95</v>
      </c>
      <c r="C180" s="83" t="s">
        <v>399</v>
      </c>
      <c r="D180" s="83">
        <v>1267564</v>
      </c>
      <c r="E180" s="83"/>
      <c r="F180" s="111">
        <v>143.88</v>
      </c>
      <c r="G180" s="111">
        <v>23.98</v>
      </c>
      <c r="H180" s="83">
        <v>887750270</v>
      </c>
    </row>
    <row r="181" spans="1:8" x14ac:dyDescent="0.2">
      <c r="A181" s="101">
        <v>45069</v>
      </c>
      <c r="B181" s="83" t="s">
        <v>113</v>
      </c>
      <c r="C181" s="83" t="s">
        <v>407</v>
      </c>
      <c r="D181" s="83">
        <v>51094</v>
      </c>
      <c r="E181" s="83"/>
      <c r="F181" s="111">
        <v>54</v>
      </c>
      <c r="G181" s="111">
        <v>9</v>
      </c>
      <c r="H181" s="83">
        <v>899727928</v>
      </c>
    </row>
    <row r="182" spans="1:8" x14ac:dyDescent="0.2">
      <c r="A182" s="101">
        <v>45077</v>
      </c>
      <c r="B182" s="83" t="s">
        <v>400</v>
      </c>
      <c r="C182" s="83" t="s">
        <v>401</v>
      </c>
      <c r="D182" s="83" t="s">
        <v>249</v>
      </c>
      <c r="E182" s="83"/>
      <c r="F182" s="111">
        <v>64.900000000000006</v>
      </c>
      <c r="G182" s="111">
        <v>11.65</v>
      </c>
      <c r="H182" s="83" t="s">
        <v>332</v>
      </c>
    </row>
    <row r="183" spans="1:8" x14ac:dyDescent="0.2">
      <c r="A183" s="101">
        <v>45077</v>
      </c>
      <c r="B183" s="83" t="s">
        <v>396</v>
      </c>
      <c r="C183" s="83" t="s">
        <v>402</v>
      </c>
      <c r="D183" s="83">
        <v>15259</v>
      </c>
      <c r="E183" s="83"/>
      <c r="F183" s="111">
        <v>907.2</v>
      </c>
      <c r="G183" s="111">
        <v>151.19999999999999</v>
      </c>
      <c r="H183" s="83">
        <v>321943962</v>
      </c>
    </row>
    <row r="184" spans="1:8" x14ac:dyDescent="0.2">
      <c r="A184" s="101">
        <v>45096</v>
      </c>
      <c r="B184" s="83" t="s">
        <v>95</v>
      </c>
      <c r="C184" s="83" t="s">
        <v>404</v>
      </c>
      <c r="D184" s="83" t="s">
        <v>405</v>
      </c>
      <c r="E184" s="83"/>
      <c r="F184" s="111">
        <v>75.989999999999995</v>
      </c>
      <c r="G184" s="111">
        <v>12.67</v>
      </c>
      <c r="H184" s="83" t="s">
        <v>452</v>
      </c>
    </row>
    <row r="185" spans="1:8" x14ac:dyDescent="0.2">
      <c r="A185" s="101">
        <v>45098</v>
      </c>
      <c r="B185" s="83" t="s">
        <v>95</v>
      </c>
      <c r="C185" s="83" t="s">
        <v>403</v>
      </c>
      <c r="D185" s="83">
        <v>6896</v>
      </c>
      <c r="E185" s="83"/>
      <c r="F185" s="111">
        <v>720</v>
      </c>
      <c r="G185" s="111">
        <v>120</v>
      </c>
      <c r="H185" s="83">
        <v>747363902</v>
      </c>
    </row>
    <row r="186" spans="1:8" x14ac:dyDescent="0.2">
      <c r="A186" s="101">
        <v>45107</v>
      </c>
      <c r="B186" s="83" t="s">
        <v>396</v>
      </c>
      <c r="C186" s="83" t="s">
        <v>406</v>
      </c>
      <c r="D186" s="83">
        <v>15310</v>
      </c>
      <c r="E186" s="83"/>
      <c r="F186" s="111">
        <v>453.6</v>
      </c>
      <c r="G186" s="111">
        <v>75.599999999999994</v>
      </c>
      <c r="H186" s="83">
        <v>321943962</v>
      </c>
    </row>
    <row r="187" spans="1:8" x14ac:dyDescent="0.2">
      <c r="A187" s="101">
        <v>45138</v>
      </c>
      <c r="B187" s="83" t="s">
        <v>396</v>
      </c>
      <c r="C187" s="83" t="s">
        <v>408</v>
      </c>
      <c r="D187" s="83">
        <v>15376</v>
      </c>
      <c r="E187" s="83"/>
      <c r="F187" s="111">
        <v>453.6</v>
      </c>
      <c r="G187" s="111">
        <v>75.599999999999994</v>
      </c>
      <c r="H187" s="83">
        <v>321943962</v>
      </c>
    </row>
    <row r="188" spans="1:8" x14ac:dyDescent="0.2">
      <c r="A188" s="101">
        <v>45168</v>
      </c>
      <c r="B188" s="83" t="s">
        <v>171</v>
      </c>
      <c r="C188" s="83" t="s">
        <v>411</v>
      </c>
      <c r="D188" s="83">
        <v>319548</v>
      </c>
      <c r="E188" s="83"/>
      <c r="F188" s="111">
        <v>378</v>
      </c>
      <c r="G188" s="111">
        <v>63</v>
      </c>
      <c r="H188" s="83">
        <v>120431530</v>
      </c>
    </row>
    <row r="189" spans="1:8" x14ac:dyDescent="0.2">
      <c r="A189" s="101">
        <v>45169</v>
      </c>
      <c r="B189" s="83" t="s">
        <v>396</v>
      </c>
      <c r="C189" s="83" t="s">
        <v>413</v>
      </c>
      <c r="D189" s="83">
        <v>15443</v>
      </c>
      <c r="E189" s="83"/>
      <c r="F189" s="111">
        <v>453.6</v>
      </c>
      <c r="G189" s="111">
        <v>75.599999999999994</v>
      </c>
      <c r="H189" s="83">
        <v>321943962</v>
      </c>
    </row>
    <row r="190" spans="1:8" x14ac:dyDescent="0.2">
      <c r="A190" s="101">
        <v>45180</v>
      </c>
      <c r="B190" s="83" t="s">
        <v>95</v>
      </c>
      <c r="C190" s="83" t="s">
        <v>399</v>
      </c>
      <c r="D190" s="83" t="s">
        <v>412</v>
      </c>
      <c r="E190" s="83"/>
      <c r="F190" s="111">
        <v>71.94</v>
      </c>
      <c r="G190" s="111">
        <v>11.99</v>
      </c>
      <c r="H190" s="83">
        <v>887750270</v>
      </c>
    </row>
    <row r="191" spans="1:8" x14ac:dyDescent="0.2">
      <c r="A191" s="101">
        <v>45181</v>
      </c>
      <c r="B191" s="83" t="s">
        <v>414</v>
      </c>
      <c r="C191" s="83" t="s">
        <v>433</v>
      </c>
      <c r="D191" s="83" t="s">
        <v>322</v>
      </c>
      <c r="E191" s="83"/>
      <c r="F191" s="111">
        <v>80.83</v>
      </c>
      <c r="G191" s="111">
        <v>2</v>
      </c>
      <c r="H191" s="83" t="s">
        <v>450</v>
      </c>
    </row>
    <row r="192" spans="1:8" x14ac:dyDescent="0.2">
      <c r="A192" s="101">
        <v>45183</v>
      </c>
      <c r="B192" s="83" t="s">
        <v>414</v>
      </c>
      <c r="C192" s="83" t="s">
        <v>432</v>
      </c>
      <c r="D192" s="83" t="s">
        <v>322</v>
      </c>
      <c r="E192" s="83"/>
      <c r="F192" s="111">
        <v>8.99</v>
      </c>
      <c r="G192" s="111">
        <v>1.5</v>
      </c>
      <c r="H192" s="83" t="s">
        <v>333</v>
      </c>
    </row>
    <row r="193" spans="1:8" x14ac:dyDescent="0.2">
      <c r="A193" s="101">
        <v>45183</v>
      </c>
      <c r="B193" s="83" t="s">
        <v>414</v>
      </c>
      <c r="C193" s="83" t="s">
        <v>432</v>
      </c>
      <c r="D193" s="83" t="s">
        <v>322</v>
      </c>
      <c r="E193" s="83"/>
      <c r="F193" s="111">
        <v>9.99</v>
      </c>
      <c r="G193" s="111">
        <v>1.67</v>
      </c>
      <c r="H193" s="83" t="s">
        <v>333</v>
      </c>
    </row>
    <row r="194" spans="1:8" x14ac:dyDescent="0.2">
      <c r="A194" s="101">
        <v>45183</v>
      </c>
      <c r="B194" s="83" t="s">
        <v>414</v>
      </c>
      <c r="C194" s="83" t="s">
        <v>432</v>
      </c>
      <c r="D194" s="83" t="s">
        <v>322</v>
      </c>
      <c r="E194" s="83"/>
      <c r="F194" s="111">
        <v>5.44</v>
      </c>
      <c r="G194" s="111">
        <v>0.91</v>
      </c>
      <c r="H194" s="83" t="s">
        <v>451</v>
      </c>
    </row>
    <row r="195" spans="1:8" x14ac:dyDescent="0.2">
      <c r="A195" s="101">
        <v>45187</v>
      </c>
      <c r="B195" s="83" t="s">
        <v>136</v>
      </c>
      <c r="C195" s="83" t="s">
        <v>409</v>
      </c>
      <c r="D195" s="83">
        <v>8181</v>
      </c>
      <c r="E195" s="83"/>
      <c r="F195" s="111">
        <v>384</v>
      </c>
      <c r="G195" s="111">
        <v>64</v>
      </c>
      <c r="H195" s="83">
        <v>582552525</v>
      </c>
    </row>
    <row r="196" spans="1:8" x14ac:dyDescent="0.2">
      <c r="A196" s="101">
        <v>45199</v>
      </c>
      <c r="B196" s="83" t="s">
        <v>396</v>
      </c>
      <c r="C196" s="83" t="s">
        <v>430</v>
      </c>
      <c r="D196" s="83">
        <v>15507</v>
      </c>
      <c r="E196" s="83"/>
      <c r="F196" s="111">
        <v>597.6</v>
      </c>
      <c r="G196" s="111">
        <v>99.6</v>
      </c>
      <c r="H196" s="83">
        <v>321943962</v>
      </c>
    </row>
    <row r="197" spans="1:8" x14ac:dyDescent="0.2">
      <c r="A197" s="101">
        <v>45222</v>
      </c>
      <c r="B197" s="83" t="s">
        <v>380</v>
      </c>
      <c r="C197" s="83" t="s">
        <v>416</v>
      </c>
      <c r="D197" s="83" t="s">
        <v>322</v>
      </c>
      <c r="E197" s="83"/>
      <c r="F197" s="111">
        <v>103.57</v>
      </c>
      <c r="G197" s="111">
        <v>17.260000000000002</v>
      </c>
      <c r="H197" s="83" t="s">
        <v>332</v>
      </c>
    </row>
    <row r="198" spans="1:8" x14ac:dyDescent="0.2">
      <c r="A198" s="101">
        <v>45226</v>
      </c>
      <c r="B198" s="83" t="s">
        <v>312</v>
      </c>
      <c r="C198" s="83" t="s">
        <v>417</v>
      </c>
      <c r="D198" s="83">
        <v>897</v>
      </c>
      <c r="E198" s="83"/>
      <c r="F198" s="111">
        <v>1020</v>
      </c>
      <c r="G198" s="111">
        <v>170</v>
      </c>
      <c r="H198" s="83">
        <v>375930664</v>
      </c>
    </row>
    <row r="199" spans="1:8" x14ac:dyDescent="0.2">
      <c r="A199" s="101">
        <v>45226</v>
      </c>
      <c r="B199" s="83" t="s">
        <v>418</v>
      </c>
      <c r="C199" s="83" t="s">
        <v>419</v>
      </c>
      <c r="D199" s="83">
        <v>32286</v>
      </c>
      <c r="E199" s="83"/>
      <c r="F199" s="111">
        <v>210</v>
      </c>
      <c r="G199" s="111">
        <v>35</v>
      </c>
      <c r="H199" s="83" t="s">
        <v>199</v>
      </c>
    </row>
    <row r="200" spans="1:8" x14ac:dyDescent="0.2">
      <c r="A200" s="101">
        <v>45230</v>
      </c>
      <c r="B200" s="83" t="s">
        <v>396</v>
      </c>
      <c r="C200" s="83" t="s">
        <v>431</v>
      </c>
      <c r="D200" s="83">
        <v>15597</v>
      </c>
      <c r="E200" s="83"/>
      <c r="F200" s="111">
        <v>453.6</v>
      </c>
      <c r="G200" s="111">
        <v>75.599999999999994</v>
      </c>
      <c r="H200" s="83">
        <v>321943962</v>
      </c>
    </row>
    <row r="201" spans="1:8" x14ac:dyDescent="0.2">
      <c r="A201" s="101">
        <v>45231</v>
      </c>
      <c r="B201" s="83" t="s">
        <v>136</v>
      </c>
      <c r="C201" s="83" t="s">
        <v>415</v>
      </c>
      <c r="D201" s="83">
        <v>8229</v>
      </c>
      <c r="E201" s="83"/>
      <c r="F201" s="111">
        <v>13668</v>
      </c>
      <c r="G201" s="111">
        <v>2278</v>
      </c>
      <c r="H201" s="83">
        <v>582552525</v>
      </c>
    </row>
    <row r="202" spans="1:8" x14ac:dyDescent="0.2">
      <c r="A202" s="101">
        <v>45236</v>
      </c>
      <c r="B202" s="83" t="s">
        <v>95</v>
      </c>
      <c r="C202" s="83" t="s">
        <v>424</v>
      </c>
      <c r="D202" s="83" t="s">
        <v>322</v>
      </c>
      <c r="E202" s="83"/>
      <c r="F202" s="111">
        <v>33.97</v>
      </c>
      <c r="G202" s="111">
        <v>2.82</v>
      </c>
      <c r="H202" s="83" t="s">
        <v>449</v>
      </c>
    </row>
    <row r="203" spans="1:8" x14ac:dyDescent="0.2">
      <c r="A203" s="101">
        <v>45236</v>
      </c>
      <c r="B203" s="83" t="s">
        <v>428</v>
      </c>
      <c r="C203" s="83" t="s">
        <v>424</v>
      </c>
      <c r="D203" s="84" t="s">
        <v>322</v>
      </c>
      <c r="E203" s="83"/>
      <c r="F203" s="111">
        <v>7.85</v>
      </c>
      <c r="G203" s="111">
        <v>1.31</v>
      </c>
      <c r="H203" s="83" t="s">
        <v>447</v>
      </c>
    </row>
    <row r="204" spans="1:8" x14ac:dyDescent="0.2">
      <c r="A204" s="101">
        <v>45237</v>
      </c>
      <c r="B204" s="83" t="s">
        <v>261</v>
      </c>
      <c r="C204" s="83" t="s">
        <v>423</v>
      </c>
      <c r="D204" s="83">
        <v>7112023</v>
      </c>
      <c r="E204" s="83"/>
      <c r="F204" s="111">
        <v>150</v>
      </c>
      <c r="G204" s="111">
        <v>25</v>
      </c>
      <c r="H204" s="83">
        <v>376832713</v>
      </c>
    </row>
    <row r="205" spans="1:8" x14ac:dyDescent="0.2">
      <c r="A205" s="101">
        <v>45252</v>
      </c>
      <c r="B205" s="83" t="s">
        <v>231</v>
      </c>
      <c r="C205" s="83" t="s">
        <v>429</v>
      </c>
      <c r="D205" s="83" t="s">
        <v>249</v>
      </c>
      <c r="E205" s="83"/>
      <c r="F205" s="111">
        <v>18.64</v>
      </c>
      <c r="G205" s="111">
        <v>3.11</v>
      </c>
      <c r="H205" s="83" t="s">
        <v>448</v>
      </c>
    </row>
    <row r="206" spans="1:8" x14ac:dyDescent="0.2">
      <c r="A206" s="101">
        <v>45260</v>
      </c>
      <c r="B206" s="83" t="s">
        <v>426</v>
      </c>
      <c r="C206" s="83" t="s">
        <v>427</v>
      </c>
      <c r="D206" s="83">
        <v>32375</v>
      </c>
      <c r="E206" s="83"/>
      <c r="F206" s="111">
        <v>576</v>
      </c>
      <c r="G206" s="111">
        <v>96</v>
      </c>
      <c r="H206" s="83" t="s">
        <v>199</v>
      </c>
    </row>
    <row r="207" spans="1:8" x14ac:dyDescent="0.2">
      <c r="A207" s="101">
        <v>45270</v>
      </c>
      <c r="B207" s="83" t="s">
        <v>414</v>
      </c>
      <c r="C207" s="83" t="s">
        <v>425</v>
      </c>
      <c r="D207" s="83" t="s">
        <v>322</v>
      </c>
      <c r="E207" s="83"/>
      <c r="F207" s="111">
        <v>92.65</v>
      </c>
      <c r="G207" s="111">
        <v>1.33</v>
      </c>
      <c r="H207" s="83">
        <v>232457280</v>
      </c>
    </row>
    <row r="208" spans="1:8" x14ac:dyDescent="0.2">
      <c r="A208" s="101">
        <v>45294</v>
      </c>
      <c r="B208" s="83" t="s">
        <v>95</v>
      </c>
      <c r="C208" s="83" t="s">
        <v>445</v>
      </c>
      <c r="D208" s="83" t="s">
        <v>444</v>
      </c>
      <c r="E208" s="83"/>
      <c r="F208" s="111">
        <v>9.98</v>
      </c>
      <c r="G208" s="111">
        <v>1.66</v>
      </c>
      <c r="H208" s="83" t="s">
        <v>444</v>
      </c>
    </row>
    <row r="209" spans="1:8" x14ac:dyDescent="0.2">
      <c r="A209" s="101">
        <v>45313</v>
      </c>
      <c r="B209" s="83" t="s">
        <v>95</v>
      </c>
      <c r="C209" s="83" t="s">
        <v>446</v>
      </c>
      <c r="D209" s="83">
        <v>8750735729</v>
      </c>
      <c r="E209" s="83"/>
      <c r="F209" s="111">
        <v>78.44</v>
      </c>
      <c r="G209" s="111">
        <v>13.08</v>
      </c>
      <c r="H209" s="83" t="s">
        <v>369</v>
      </c>
    </row>
    <row r="210" spans="1:8" x14ac:dyDescent="0.2">
      <c r="A210" s="101">
        <v>45347</v>
      </c>
      <c r="B210" s="58" t="s">
        <v>312</v>
      </c>
      <c r="C210" s="83" t="s">
        <v>455</v>
      </c>
      <c r="D210" s="58">
        <v>950</v>
      </c>
      <c r="E210" s="83"/>
      <c r="F210" s="111">
        <v>660</v>
      </c>
      <c r="G210" s="111">
        <v>110</v>
      </c>
      <c r="H210" s="83">
        <v>375930664</v>
      </c>
    </row>
    <row r="211" spans="1:8" x14ac:dyDescent="0.2">
      <c r="A211" s="101">
        <v>45350</v>
      </c>
      <c r="B211" s="58" t="s">
        <v>95</v>
      </c>
      <c r="C211" s="83" t="s">
        <v>456</v>
      </c>
      <c r="D211" s="58" t="s">
        <v>457</v>
      </c>
      <c r="E211" s="83"/>
      <c r="F211" s="111">
        <v>55.04</v>
      </c>
      <c r="G211" s="111">
        <v>9.17</v>
      </c>
      <c r="H211" s="83">
        <v>385529654</v>
      </c>
    </row>
    <row r="212" spans="1:8" x14ac:dyDescent="0.2">
      <c r="A212" s="101"/>
      <c r="B212" s="83"/>
      <c r="C212" s="83"/>
      <c r="D212" s="83"/>
      <c r="E212" s="83"/>
      <c r="F212" s="182">
        <f>SUM(F172:F211)</f>
        <v>24924.75</v>
      </c>
      <c r="G212" s="182">
        <f>SUM(G172:G211)</f>
        <v>4126.5499999999993</v>
      </c>
      <c r="H212" s="83"/>
    </row>
    <row r="214" spans="1:8" x14ac:dyDescent="0.2">
      <c r="A214" s="101"/>
      <c r="B214" s="142" t="s">
        <v>634</v>
      </c>
      <c r="C214" s="83"/>
      <c r="D214" s="83"/>
      <c r="E214" s="83"/>
      <c r="F214" s="111"/>
      <c r="G214" s="111"/>
      <c r="H214" s="83"/>
    </row>
    <row r="215" spans="1:8" ht="48" x14ac:dyDescent="0.2">
      <c r="A215" s="74" t="s">
        <v>111</v>
      </c>
      <c r="B215" s="72" t="s">
        <v>101</v>
      </c>
      <c r="C215" s="72" t="s">
        <v>107</v>
      </c>
      <c r="D215" s="72" t="s">
        <v>82</v>
      </c>
      <c r="E215" s="74" t="s">
        <v>111</v>
      </c>
      <c r="F215" s="73" t="s">
        <v>112</v>
      </c>
      <c r="G215" s="73" t="s">
        <v>108</v>
      </c>
      <c r="H215" s="72" t="s">
        <v>109</v>
      </c>
    </row>
    <row r="216" spans="1:8" x14ac:dyDescent="0.2">
      <c r="A216" s="101">
        <v>45283</v>
      </c>
      <c r="B216" s="58" t="s">
        <v>95</v>
      </c>
      <c r="C216" s="83" t="s">
        <v>462</v>
      </c>
      <c r="D216" s="83" t="s">
        <v>463</v>
      </c>
      <c r="E216" s="83"/>
      <c r="F216" s="111">
        <v>6.99</v>
      </c>
      <c r="G216" s="111">
        <v>1.17</v>
      </c>
      <c r="H216" s="83" t="s">
        <v>110</v>
      </c>
    </row>
    <row r="217" spans="1:8" x14ac:dyDescent="0.2">
      <c r="A217" s="101">
        <v>45330</v>
      </c>
      <c r="B217" s="58" t="s">
        <v>95</v>
      </c>
      <c r="C217" s="83" t="s">
        <v>467</v>
      </c>
      <c r="D217" s="83" t="s">
        <v>468</v>
      </c>
      <c r="E217" s="83"/>
      <c r="F217" s="111">
        <v>6.76</v>
      </c>
      <c r="G217" s="111">
        <v>1.1200000000000001</v>
      </c>
      <c r="H217" s="83" t="s">
        <v>469</v>
      </c>
    </row>
    <row r="218" spans="1:8" x14ac:dyDescent="0.2">
      <c r="A218" s="101">
        <v>45351</v>
      </c>
      <c r="B218" s="58" t="s">
        <v>95</v>
      </c>
      <c r="C218" s="83" t="s">
        <v>464</v>
      </c>
      <c r="D218" s="83" t="s">
        <v>465</v>
      </c>
      <c r="E218" s="83"/>
      <c r="F218" s="111">
        <v>11.52</v>
      </c>
      <c r="G218" s="111">
        <v>2.04</v>
      </c>
      <c r="H218" s="83" t="s">
        <v>466</v>
      </c>
    </row>
    <row r="219" spans="1:8" x14ac:dyDescent="0.2">
      <c r="A219" s="101">
        <v>45382</v>
      </c>
      <c r="B219" s="58" t="s">
        <v>93</v>
      </c>
      <c r="C219" s="83" t="s">
        <v>459</v>
      </c>
      <c r="D219" s="83">
        <v>603122262</v>
      </c>
      <c r="E219" s="83"/>
      <c r="F219" s="111">
        <v>444.28</v>
      </c>
      <c r="G219" s="111">
        <v>74.040000000000006</v>
      </c>
      <c r="H219" s="83">
        <v>193548138</v>
      </c>
    </row>
    <row r="220" spans="1:8" x14ac:dyDescent="0.2">
      <c r="A220" s="101">
        <v>45386</v>
      </c>
      <c r="B220" s="83" t="s">
        <v>312</v>
      </c>
      <c r="C220" s="83" t="s">
        <v>476</v>
      </c>
      <c r="D220" s="83">
        <v>958</v>
      </c>
      <c r="E220" s="101">
        <v>45386</v>
      </c>
      <c r="F220" s="111">
        <v>96</v>
      </c>
      <c r="G220" s="111">
        <v>16</v>
      </c>
      <c r="H220" s="83">
        <v>375930664</v>
      </c>
    </row>
    <row r="221" spans="1:8" x14ac:dyDescent="0.2">
      <c r="A221" s="101">
        <v>45382</v>
      </c>
      <c r="B221" s="83" t="s">
        <v>396</v>
      </c>
      <c r="C221" s="83" t="s">
        <v>477</v>
      </c>
      <c r="D221" s="83">
        <v>15797</v>
      </c>
      <c r="E221" s="101">
        <v>45382</v>
      </c>
      <c r="F221" s="111">
        <v>453.6</v>
      </c>
      <c r="G221" s="111">
        <v>75.599999999999994</v>
      </c>
      <c r="H221" s="83">
        <v>321943962</v>
      </c>
    </row>
    <row r="222" spans="1:8" x14ac:dyDescent="0.2">
      <c r="A222" s="101">
        <v>45376</v>
      </c>
      <c r="B222" s="83" t="s">
        <v>414</v>
      </c>
      <c r="C222" s="83" t="s">
        <v>481</v>
      </c>
      <c r="D222" s="83" t="s">
        <v>249</v>
      </c>
      <c r="E222" s="101">
        <v>45376</v>
      </c>
      <c r="F222" s="111">
        <v>231.8</v>
      </c>
      <c r="G222" s="111">
        <v>1.3</v>
      </c>
      <c r="H222" s="83">
        <v>232457280</v>
      </c>
    </row>
    <row r="223" spans="1:8" x14ac:dyDescent="0.2">
      <c r="A223" s="101">
        <v>45412</v>
      </c>
      <c r="B223" s="83" t="s">
        <v>291</v>
      </c>
      <c r="C223" s="83" t="s">
        <v>489</v>
      </c>
      <c r="D223" s="83">
        <v>8405</v>
      </c>
      <c r="E223" s="62">
        <v>45412</v>
      </c>
      <c r="F223" s="111">
        <v>13219.2</v>
      </c>
      <c r="G223" s="111">
        <v>2203.1999999999998</v>
      </c>
      <c r="H223" s="83">
        <v>582552525</v>
      </c>
    </row>
    <row r="224" spans="1:8" x14ac:dyDescent="0.2">
      <c r="A224" s="101">
        <v>45425</v>
      </c>
      <c r="B224" s="83" t="s">
        <v>503</v>
      </c>
      <c r="C224" s="83" t="s">
        <v>504</v>
      </c>
      <c r="D224" s="83">
        <v>705094691</v>
      </c>
      <c r="E224" s="101">
        <v>45425</v>
      </c>
      <c r="F224" s="111">
        <v>84</v>
      </c>
      <c r="G224" s="111">
        <v>14</v>
      </c>
      <c r="H224" s="83">
        <v>122445838</v>
      </c>
    </row>
    <row r="225" spans="1:8" x14ac:dyDescent="0.2">
      <c r="A225" s="101">
        <v>45421</v>
      </c>
      <c r="B225" s="83" t="s">
        <v>506</v>
      </c>
      <c r="C225" s="83" t="s">
        <v>507</v>
      </c>
      <c r="D225" s="83" t="s">
        <v>508</v>
      </c>
      <c r="E225" s="101">
        <v>45421</v>
      </c>
      <c r="F225" s="111">
        <v>45</v>
      </c>
      <c r="G225" s="111">
        <v>7.5</v>
      </c>
      <c r="H225" s="83" t="s">
        <v>331</v>
      </c>
    </row>
    <row r="226" spans="1:8" x14ac:dyDescent="0.2">
      <c r="A226" s="101">
        <v>45404</v>
      </c>
      <c r="B226" s="83" t="s">
        <v>95</v>
      </c>
      <c r="C226" s="83" t="s">
        <v>635</v>
      </c>
      <c r="D226" s="83" t="s">
        <v>516</v>
      </c>
      <c r="E226" s="101">
        <v>45404</v>
      </c>
      <c r="F226" s="111">
        <v>75.989999999999995</v>
      </c>
      <c r="G226" s="111">
        <v>12.67</v>
      </c>
      <c r="H226" s="83" t="s">
        <v>452</v>
      </c>
    </row>
    <row r="227" spans="1:8" x14ac:dyDescent="0.2">
      <c r="A227" s="101">
        <v>45401</v>
      </c>
      <c r="B227" s="83" t="s">
        <v>95</v>
      </c>
      <c r="C227" s="83" t="s">
        <v>636</v>
      </c>
      <c r="D227" s="83" t="s">
        <v>637</v>
      </c>
      <c r="E227" s="101">
        <v>45401</v>
      </c>
      <c r="F227" s="111">
        <v>7.99</v>
      </c>
      <c r="G227" s="111">
        <v>1.33</v>
      </c>
      <c r="H227" s="83" t="s">
        <v>333</v>
      </c>
    </row>
    <row r="228" spans="1:8" x14ac:dyDescent="0.2">
      <c r="A228" s="101">
        <v>45401</v>
      </c>
      <c r="B228" s="83" t="s">
        <v>95</v>
      </c>
      <c r="C228" s="83" t="s">
        <v>638</v>
      </c>
      <c r="D228" s="83" t="s">
        <v>639</v>
      </c>
      <c r="E228" s="101">
        <v>45401</v>
      </c>
      <c r="F228" s="111">
        <v>4.49</v>
      </c>
      <c r="G228" s="111">
        <v>0.75</v>
      </c>
      <c r="H228" s="83" t="s">
        <v>640</v>
      </c>
    </row>
    <row r="229" spans="1:8" x14ac:dyDescent="0.2">
      <c r="A229" s="101">
        <v>45419</v>
      </c>
      <c r="B229" s="83" t="s">
        <v>517</v>
      </c>
      <c r="C229" s="83" t="s">
        <v>518</v>
      </c>
      <c r="D229" s="83" t="s">
        <v>519</v>
      </c>
      <c r="E229" s="101">
        <v>45419</v>
      </c>
      <c r="F229" s="111">
        <v>292.5</v>
      </c>
      <c r="G229" s="111">
        <v>48.75</v>
      </c>
      <c r="H229" s="83" t="s">
        <v>124</v>
      </c>
    </row>
    <row r="230" spans="1:8" x14ac:dyDescent="0.2">
      <c r="A230" s="101">
        <v>45341</v>
      </c>
      <c r="B230" s="83" t="s">
        <v>255</v>
      </c>
      <c r="C230" s="83" t="s">
        <v>520</v>
      </c>
      <c r="D230" s="83">
        <v>175219</v>
      </c>
      <c r="E230" s="101">
        <v>45341</v>
      </c>
      <c r="F230" s="111">
        <v>44.39</v>
      </c>
      <c r="G230" s="111">
        <v>5.99</v>
      </c>
      <c r="H230" s="83" t="s">
        <v>641</v>
      </c>
    </row>
    <row r="231" spans="1:8" x14ac:dyDescent="0.2">
      <c r="A231" s="101">
        <v>45412</v>
      </c>
      <c r="B231" s="83" t="s">
        <v>396</v>
      </c>
      <c r="C231" s="83" t="s">
        <v>521</v>
      </c>
      <c r="D231" s="83">
        <v>15861</v>
      </c>
      <c r="E231" s="101">
        <v>45412</v>
      </c>
      <c r="F231" s="111">
        <v>991.49</v>
      </c>
      <c r="G231" s="111">
        <v>165.25</v>
      </c>
      <c r="H231" s="83">
        <v>321943962</v>
      </c>
    </row>
    <row r="232" spans="1:8" x14ac:dyDescent="0.2">
      <c r="A232" s="101">
        <v>45443</v>
      </c>
      <c r="B232" s="83" t="s">
        <v>396</v>
      </c>
      <c r="C232" s="83" t="s">
        <v>524</v>
      </c>
      <c r="D232" s="83">
        <v>15921</v>
      </c>
      <c r="E232" s="101">
        <v>45443</v>
      </c>
      <c r="F232" s="111">
        <v>991.49</v>
      </c>
      <c r="G232" s="111">
        <v>165.25</v>
      </c>
      <c r="H232" s="83">
        <v>321943962</v>
      </c>
    </row>
    <row r="233" spans="1:8" x14ac:dyDescent="0.2">
      <c r="A233" s="101">
        <v>45473</v>
      </c>
      <c r="B233" s="83" t="s">
        <v>396</v>
      </c>
      <c r="C233" s="83" t="s">
        <v>534</v>
      </c>
      <c r="D233" s="83">
        <v>15984</v>
      </c>
      <c r="E233" s="101">
        <v>45473</v>
      </c>
      <c r="F233" s="111">
        <v>991.45</v>
      </c>
      <c r="G233" s="111">
        <v>165.25</v>
      </c>
      <c r="H233" s="83">
        <v>321943962</v>
      </c>
    </row>
    <row r="234" spans="1:8" x14ac:dyDescent="0.2">
      <c r="A234" s="101">
        <v>45504</v>
      </c>
      <c r="B234" s="83" t="s">
        <v>396</v>
      </c>
      <c r="C234" s="83" t="s">
        <v>539</v>
      </c>
      <c r="D234" s="83">
        <v>16046</v>
      </c>
      <c r="E234" s="101">
        <v>45504</v>
      </c>
      <c r="F234" s="111">
        <v>495.74</v>
      </c>
      <c r="G234" s="111">
        <v>82.62</v>
      </c>
      <c r="H234" s="83">
        <v>321943962</v>
      </c>
    </row>
    <row r="235" spans="1:8" x14ac:dyDescent="0.2">
      <c r="A235" s="101">
        <v>45520</v>
      </c>
      <c r="B235" s="83" t="s">
        <v>171</v>
      </c>
      <c r="C235" s="83" t="s">
        <v>545</v>
      </c>
      <c r="D235" s="83">
        <v>325349</v>
      </c>
      <c r="E235" s="101">
        <v>45520</v>
      </c>
      <c r="F235" s="111">
        <v>252</v>
      </c>
      <c r="G235" s="111">
        <v>42</v>
      </c>
      <c r="H235" s="83">
        <v>120431530</v>
      </c>
    </row>
    <row r="236" spans="1:8" x14ac:dyDescent="0.2">
      <c r="A236" s="101">
        <v>45535</v>
      </c>
      <c r="B236" s="83" t="s">
        <v>396</v>
      </c>
      <c r="C236" s="83" t="s">
        <v>561</v>
      </c>
      <c r="D236" s="83">
        <v>16108</v>
      </c>
      <c r="E236" s="101">
        <v>45535</v>
      </c>
      <c r="F236" s="111">
        <v>991.49</v>
      </c>
      <c r="G236" s="111">
        <v>165.25</v>
      </c>
      <c r="H236" s="83">
        <v>321943962</v>
      </c>
    </row>
    <row r="237" spans="1:8" x14ac:dyDescent="0.2">
      <c r="A237" s="101">
        <v>45555</v>
      </c>
      <c r="B237" s="83" t="s">
        <v>291</v>
      </c>
      <c r="C237" s="83" t="s">
        <v>565</v>
      </c>
      <c r="D237" s="83">
        <v>8648</v>
      </c>
      <c r="E237" s="101">
        <v>45555</v>
      </c>
      <c r="F237" s="111">
        <v>771.6</v>
      </c>
      <c r="G237" s="111">
        <v>128.6</v>
      </c>
      <c r="H237" s="83">
        <v>582552525</v>
      </c>
    </row>
    <row r="238" spans="1:8" x14ac:dyDescent="0.2">
      <c r="A238" s="101">
        <v>45559</v>
      </c>
      <c r="B238" s="83" t="s">
        <v>291</v>
      </c>
      <c r="C238" s="83" t="s">
        <v>373</v>
      </c>
      <c r="D238" s="83">
        <v>8649</v>
      </c>
      <c r="E238" s="101">
        <v>45559</v>
      </c>
      <c r="F238" s="111">
        <v>403.2</v>
      </c>
      <c r="G238" s="111">
        <v>67.2</v>
      </c>
      <c r="H238" s="83">
        <v>582552525</v>
      </c>
    </row>
    <row r="239" spans="1:8" x14ac:dyDescent="0.2">
      <c r="A239" s="101">
        <v>45569</v>
      </c>
      <c r="B239" s="83" t="s">
        <v>291</v>
      </c>
      <c r="C239" s="83" t="s">
        <v>577</v>
      </c>
      <c r="D239" s="83">
        <v>8662</v>
      </c>
      <c r="E239" s="101">
        <v>45569</v>
      </c>
      <c r="F239" s="111">
        <v>5895.6</v>
      </c>
      <c r="G239" s="111">
        <v>982.6</v>
      </c>
      <c r="H239" s="83">
        <v>582552525</v>
      </c>
    </row>
    <row r="240" spans="1:8" x14ac:dyDescent="0.2">
      <c r="A240" s="101">
        <v>45579</v>
      </c>
      <c r="B240" s="83" t="s">
        <v>428</v>
      </c>
      <c r="C240" s="83" t="s">
        <v>582</v>
      </c>
      <c r="D240" s="83" t="s">
        <v>249</v>
      </c>
      <c r="E240" s="101">
        <v>45579</v>
      </c>
      <c r="F240" s="111">
        <v>122.59</v>
      </c>
      <c r="G240" s="111">
        <v>15.43</v>
      </c>
      <c r="H240" s="83" t="s">
        <v>332</v>
      </c>
    </row>
    <row r="241" spans="1:8" x14ac:dyDescent="0.2">
      <c r="A241" s="101">
        <v>45565</v>
      </c>
      <c r="B241" s="83" t="s">
        <v>396</v>
      </c>
      <c r="C241" s="83" t="s">
        <v>588</v>
      </c>
      <c r="D241" s="83">
        <v>16171</v>
      </c>
      <c r="E241" s="101">
        <v>45565</v>
      </c>
      <c r="F241" s="111">
        <v>1013.52</v>
      </c>
      <c r="G241" s="111">
        <v>168.92</v>
      </c>
      <c r="H241" s="83">
        <v>321943962</v>
      </c>
    </row>
    <row r="242" spans="1:8" x14ac:dyDescent="0.2">
      <c r="A242" s="101">
        <v>45566</v>
      </c>
      <c r="B242" s="83" t="s">
        <v>296</v>
      </c>
      <c r="C242" s="83" t="s">
        <v>590</v>
      </c>
      <c r="D242" s="83" t="s">
        <v>249</v>
      </c>
      <c r="E242" s="101">
        <v>45566</v>
      </c>
      <c r="F242" s="111">
        <v>175</v>
      </c>
      <c r="G242" s="111">
        <v>29.17</v>
      </c>
      <c r="H242" s="83" t="s">
        <v>642</v>
      </c>
    </row>
    <row r="243" spans="1:8" x14ac:dyDescent="0.2">
      <c r="A243" s="101">
        <v>45590</v>
      </c>
      <c r="B243" s="83" t="s">
        <v>134</v>
      </c>
      <c r="C243" s="83" t="s">
        <v>595</v>
      </c>
      <c r="D243" s="83" t="s">
        <v>249</v>
      </c>
      <c r="E243" s="101">
        <v>45590</v>
      </c>
      <c r="F243" s="111">
        <v>9.59</v>
      </c>
      <c r="G243" s="111">
        <v>1.6</v>
      </c>
      <c r="H243" s="83" t="s">
        <v>643</v>
      </c>
    </row>
    <row r="244" spans="1:8" x14ac:dyDescent="0.2">
      <c r="A244" s="101">
        <v>45609</v>
      </c>
      <c r="B244" s="83" t="s">
        <v>603</v>
      </c>
      <c r="C244" s="83" t="s">
        <v>604</v>
      </c>
      <c r="D244" s="83" t="s">
        <v>605</v>
      </c>
      <c r="E244" s="101">
        <v>45609</v>
      </c>
      <c r="F244" s="111">
        <v>666.72</v>
      </c>
      <c r="G244" s="111">
        <v>111.12</v>
      </c>
      <c r="H244" s="83">
        <v>111487241</v>
      </c>
    </row>
    <row r="245" spans="1:8" x14ac:dyDescent="0.2">
      <c r="A245" s="101">
        <v>45596</v>
      </c>
      <c r="B245" s="83" t="s">
        <v>396</v>
      </c>
      <c r="C245" s="83" t="s">
        <v>606</v>
      </c>
      <c r="D245" s="83">
        <v>16232</v>
      </c>
      <c r="E245" s="101">
        <v>45596</v>
      </c>
      <c r="F245" s="111">
        <v>567.74</v>
      </c>
      <c r="G245" s="111">
        <v>94.62</v>
      </c>
      <c r="H245" s="83">
        <v>321943962</v>
      </c>
    </row>
    <row r="246" spans="1:8" x14ac:dyDescent="0.2">
      <c r="A246" s="101">
        <v>45593</v>
      </c>
      <c r="B246" s="83" t="s">
        <v>609</v>
      </c>
      <c r="C246" s="83" t="s">
        <v>253</v>
      </c>
      <c r="D246" s="83">
        <v>33054</v>
      </c>
      <c r="E246" s="101">
        <v>45593</v>
      </c>
      <c r="F246" s="111">
        <v>60</v>
      </c>
      <c r="G246" s="111">
        <v>10</v>
      </c>
      <c r="H246" s="83" t="s">
        <v>199</v>
      </c>
    </row>
    <row r="247" spans="1:8" x14ac:dyDescent="0.2">
      <c r="A247" s="101">
        <v>45601</v>
      </c>
      <c r="B247" s="83" t="s">
        <v>95</v>
      </c>
      <c r="C247" s="83" t="s">
        <v>615</v>
      </c>
      <c r="D247" s="83">
        <v>14602</v>
      </c>
      <c r="E247" s="101">
        <v>45601</v>
      </c>
      <c r="F247" s="111">
        <v>87.99</v>
      </c>
      <c r="G247" s="111">
        <v>14.67</v>
      </c>
      <c r="H247" s="83" t="s">
        <v>644</v>
      </c>
    </row>
    <row r="248" spans="1:8" x14ac:dyDescent="0.2">
      <c r="A248" s="101">
        <v>45618</v>
      </c>
      <c r="B248" s="83" t="s">
        <v>609</v>
      </c>
      <c r="C248" s="83" t="s">
        <v>621</v>
      </c>
      <c r="D248" s="83">
        <v>33109</v>
      </c>
      <c r="E248" s="101">
        <v>45618</v>
      </c>
      <c r="F248" s="111">
        <v>576</v>
      </c>
      <c r="G248" s="111">
        <v>96</v>
      </c>
      <c r="H248" s="83" t="s">
        <v>199</v>
      </c>
    </row>
    <row r="249" spans="1:8" x14ac:dyDescent="0.2">
      <c r="A249" s="101">
        <v>45618</v>
      </c>
      <c r="B249" s="83" t="s">
        <v>312</v>
      </c>
      <c r="C249" s="83" t="s">
        <v>623</v>
      </c>
      <c r="D249" s="83">
        <v>1028</v>
      </c>
      <c r="E249" s="101">
        <v>45618</v>
      </c>
      <c r="F249" s="111">
        <v>1680</v>
      </c>
      <c r="G249" s="111">
        <v>280</v>
      </c>
      <c r="H249" s="83">
        <v>375930664</v>
      </c>
    </row>
    <row r="250" spans="1:8" x14ac:dyDescent="0.2">
      <c r="A250" s="101">
        <v>45625</v>
      </c>
      <c r="B250" s="83" t="s">
        <v>261</v>
      </c>
      <c r="C250" s="83" t="s">
        <v>626</v>
      </c>
      <c r="D250" s="83" t="s">
        <v>627</v>
      </c>
      <c r="E250" s="101">
        <v>45625</v>
      </c>
      <c r="F250" s="111">
        <v>150</v>
      </c>
      <c r="G250" s="111">
        <v>25</v>
      </c>
      <c r="H250" s="83">
        <v>376832713</v>
      </c>
    </row>
    <row r="251" spans="1:8" x14ac:dyDescent="0.2">
      <c r="A251" s="101">
        <v>45625</v>
      </c>
      <c r="B251" s="83" t="s">
        <v>261</v>
      </c>
      <c r="C251" s="83" t="s">
        <v>628</v>
      </c>
      <c r="D251" s="83" t="s">
        <v>627</v>
      </c>
      <c r="E251" s="101">
        <v>45625</v>
      </c>
      <c r="F251" s="111">
        <v>300</v>
      </c>
      <c r="G251" s="111">
        <v>50</v>
      </c>
      <c r="H251" s="83">
        <v>376832713</v>
      </c>
    </row>
    <row r="252" spans="1:8" x14ac:dyDescent="0.2">
      <c r="G252" s="75">
        <f>SUM(G216:G251)</f>
        <v>5326.01</v>
      </c>
    </row>
  </sheetData>
  <autoFilter ref="A215:H251" xr:uid="{04EA79F8-605E-A347-9292-D6F5F5365FFD}"/>
  <sortState xmlns:xlrd2="http://schemas.microsoft.com/office/spreadsheetml/2017/richdata2" ref="A172:H211">
    <sortCondition ref="A172:A211"/>
  </sortState>
  <phoneticPr fontId="23" type="noConversion"/>
  <pageMargins left="0.7" right="0.7" top="0.75" bottom="0.75" header="0.3" footer="0.3"/>
  <pageSetup paperSize="9" scale="82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Budget Status 2024-25</vt:lpstr>
      <vt:lpstr>Activity</vt:lpstr>
      <vt:lpstr>TeaClub</vt:lpstr>
      <vt:lpstr>VAT126</vt:lpstr>
      <vt:lpstr>'Budget Status 2024-25'!Print_Area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2021-05-02T09:13:43Z</cp:lastPrinted>
  <dcterms:created xsi:type="dcterms:W3CDTF">2019-05-15T17:12:23Z</dcterms:created>
  <dcterms:modified xsi:type="dcterms:W3CDTF">2025-01-08T17:06:12Z</dcterms:modified>
  <cp:category/>
  <cp:contentStatus/>
</cp:coreProperties>
</file>