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Annual Parish Meeting/2024/"/>
    </mc:Choice>
  </mc:AlternateContent>
  <xr:revisionPtr revIDLastSave="0" documentId="13_ncr:1_{D554FF63-B079-5642-AB73-C10B38DEDE12}" xr6:coauthVersionLast="47" xr6:coauthVersionMax="47" xr10:uidLastSave="{00000000-0000-0000-0000-000000000000}"/>
  <bookViews>
    <workbookView xWindow="30960" yWindow="1660" windowWidth="31940" windowHeight="18420" activeTab="3" xr2:uid="{EF328E6F-9CCF-444D-A76F-F626E7C71552}"/>
  </bookViews>
  <sheets>
    <sheet name="Budget_Spend" sheetId="11" r:id="rId1"/>
    <sheet name="Summary2023_24" sheetId="12" r:id="rId2"/>
    <sheet name="Pivot" sheetId="14" r:id="rId3"/>
    <sheet name="APM_Slide" sheetId="13" r:id="rId4"/>
  </sheets>
  <definedNames>
    <definedName name="_xlnm._FilterDatabase" localSheetId="0" hidden="1">Budget_Spend!$A$3:$L$63</definedName>
    <definedName name="_xlnm.Print_Area" localSheetId="3">APM_Slide!$B$2:$F$30</definedName>
    <definedName name="_xlnm.Print_Area" localSheetId="0">Budget_Spend!$A$3:$J$66</definedName>
    <definedName name="_xlnm.Print_Titles" localSheetId="0">Budget_Spend!$3:$3</definedName>
  </definedNames>
  <calcPr calcId="191029"/>
  <pivotCaches>
    <pivotCache cacheId="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3" l="1"/>
  <c r="E22" i="13"/>
  <c r="F22" i="13"/>
  <c r="C22" i="13"/>
  <c r="D9" i="13"/>
  <c r="E9" i="13"/>
  <c r="F9" i="13"/>
  <c r="C9" i="13"/>
  <c r="C24" i="13" l="1"/>
  <c r="K37" i="11"/>
  <c r="I37" i="11"/>
  <c r="G37" i="11"/>
  <c r="E24" i="13" l="1"/>
  <c r="D24" i="13"/>
  <c r="F24" i="13"/>
  <c r="C7" i="12"/>
  <c r="M57" i="11"/>
  <c r="M10" i="11"/>
  <c r="M60" i="11" s="1"/>
  <c r="M63" i="11" l="1"/>
  <c r="C12" i="12" l="1"/>
  <c r="K65" i="11"/>
  <c r="M51" i="11" l="1"/>
  <c r="M61" i="11" s="1"/>
  <c r="M62" i="11" s="1"/>
  <c r="L59" i="11"/>
  <c r="L57" i="11"/>
  <c r="L53" i="11"/>
  <c r="L52" i="11"/>
  <c r="L51" i="11"/>
  <c r="L10" i="11"/>
  <c r="L60" i="11" s="1"/>
  <c r="L61" i="11" l="1"/>
  <c r="L62" i="11" s="1"/>
  <c r="K57" i="11" l="1"/>
  <c r="K14" i="11" l="1"/>
  <c r="K15" i="11"/>
  <c r="K13" i="11"/>
  <c r="K10" i="11"/>
  <c r="K60" i="11" s="1"/>
  <c r="K51" i="11" l="1"/>
  <c r="K61" i="11" s="1"/>
  <c r="K62" i="11" s="1"/>
  <c r="J57" i="11" l="1"/>
  <c r="I57" i="11"/>
  <c r="H57" i="11"/>
  <c r="I51" i="11"/>
  <c r="J51" i="11"/>
  <c r="I10" i="11"/>
  <c r="I60" i="11" s="1"/>
  <c r="J10" i="11"/>
  <c r="J60" i="11" s="1"/>
  <c r="J61" i="11" l="1"/>
  <c r="J62" i="11" s="1"/>
  <c r="E51" i="11" l="1"/>
  <c r="F51" i="11"/>
  <c r="G51" i="11"/>
  <c r="H51" i="11"/>
  <c r="H61" i="11" l="1"/>
  <c r="E10" i="11"/>
  <c r="F10" i="11"/>
  <c r="G10" i="11"/>
  <c r="H10" i="11"/>
  <c r="H60" i="11" s="1"/>
  <c r="H62" i="11" l="1"/>
  <c r="I52" i="11" l="1"/>
  <c r="I53" i="11"/>
  <c r="E57" i="11" l="1"/>
  <c r="F57" i="11"/>
  <c r="E60" i="11"/>
  <c r="F60" i="11"/>
  <c r="F61" i="11" l="1"/>
  <c r="F62" i="11" s="1"/>
  <c r="E61" i="11"/>
  <c r="E62" i="11" s="1"/>
  <c r="I59" i="11" l="1"/>
  <c r="J59" i="11" s="1"/>
  <c r="J52" i="11"/>
  <c r="J53" i="11"/>
  <c r="I61" i="11" l="1"/>
  <c r="I62" i="11" l="1"/>
  <c r="G57" i="11" l="1"/>
  <c r="G60" i="11" l="1"/>
  <c r="G61" i="11" l="1"/>
  <c r="G62" i="11" l="1"/>
</calcChain>
</file>

<file path=xl/sharedStrings.xml><?xml version="1.0" encoding="utf-8"?>
<sst xmlns="http://schemas.openxmlformats.org/spreadsheetml/2006/main" count="275" uniqueCount="195">
  <si>
    <t>CATEGORY</t>
  </si>
  <si>
    <t>CODE</t>
  </si>
  <si>
    <t>ITEM IN BUDGET</t>
  </si>
  <si>
    <t>Income:</t>
  </si>
  <si>
    <t>INC01</t>
  </si>
  <si>
    <t>Precept </t>
  </si>
  <si>
    <t>INC02</t>
  </si>
  <si>
    <t>INC03</t>
  </si>
  <si>
    <t>Other grants: NHB &amp; CIL</t>
  </si>
  <si>
    <t>INC04</t>
  </si>
  <si>
    <t>Other income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</si>
  <si>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</si>
  <si>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</si>
  <si>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</si>
  <si>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</si>
  <si>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</si>
  <si>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</si>
  <si>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</si>
  <si>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</si>
  <si>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</si>
  <si>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</si>
  <si>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</si>
  <si>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</si>
  <si>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</si>
  <si>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</si>
  <si>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</si>
  <si>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</si>
  <si>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</si>
  <si>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</si>
  <si>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</si>
  <si>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SUBS01</t>
  </si>
  <si>
    <t>SUBS02</t>
  </si>
  <si>
    <t>LCB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</si>
  <si>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</si>
  <si>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</si>
  <si>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</si>
  <si>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</si>
  <si>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</si>
  <si>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</si>
  <si>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</si>
  <si>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</si>
  <si>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</si>
  <si>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</si>
  <si>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</si>
  <si>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</si>
  <si>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</si>
  <si>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</si>
  <si>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ALL01</t>
  </si>
  <si>
    <t>Allotment rent</t>
  </si>
  <si>
    <t>ALL02</t>
  </si>
  <si>
    <t>Allotment water</t>
  </si>
  <si>
    <t>ALL03</t>
  </si>
  <si>
    <t>ALL04</t>
  </si>
  <si>
    <t>General maintenance</t>
  </si>
  <si>
    <t xml:space="preserve">Grounds Maintenance </t>
  </si>
  <si>
    <t>GM01</t>
  </si>
  <si>
    <t>GM02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</si>
  <si>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</si>
  <si>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</si>
  <si>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</si>
  <si>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</si>
  <si>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</si>
  <si>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</si>
  <si>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</si>
  <si>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</si>
  <si>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</si>
  <si>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</si>
  <si>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</si>
  <si>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</si>
  <si>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</si>
  <si>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</si>
  <si>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</si>
  <si>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</si>
  <si>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</si>
  <si>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</si>
  <si>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</si>
  <si>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</si>
  <si>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</si>
  <si>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</si>
  <si>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WSALC</t>
  </si>
  <si>
    <t>COMMS03</t>
  </si>
  <si>
    <t>ICO Annual Data Fee</t>
  </si>
  <si>
    <t>Website Domain &amp; Email Accounts</t>
  </si>
  <si>
    <t>Tree Inspection</t>
  </si>
  <si>
    <t>Grass cutting - Stedham &amp; Iping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</si>
  <si>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</si>
  <si>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</si>
  <si>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</si>
  <si>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</si>
  <si>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</si>
  <si>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</si>
  <si>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</si>
  <si>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Video Conference Application</t>
  </si>
  <si>
    <t>COMMS06</t>
  </si>
  <si>
    <t>Parish Council Events</t>
  </si>
  <si>
    <t>ADMIN09</t>
  </si>
  <si>
    <t>Parish Council Christmas Events</t>
  </si>
  <si>
    <t>Hedge Maintenance</t>
  </si>
  <si>
    <t>General Parish Maintenance (Inc Spring Clean Day)</t>
  </si>
  <si>
    <t>Parish Improvement Projects</t>
  </si>
  <si>
    <t>Community Health &amp; Wellbeing - Playgrounds</t>
  </si>
  <si>
    <t>Newsletter, Other  Communications to all parishioners, eg Covid-letter</t>
  </si>
  <si>
    <t>2021/22 BUDGET FULL YEAR
(Exc VAT)</t>
  </si>
  <si>
    <t>2020/21 BUDGET FULL YEAR
(Exc VAT)</t>
  </si>
  <si>
    <t>2020/21
ACTUAL SPEND 
(Exc VAT)</t>
  </si>
  <si>
    <t>Brought Forward</t>
  </si>
  <si>
    <t>Carry Forward</t>
  </si>
  <si>
    <t>Other income - VAT126. Insurance Claim</t>
  </si>
  <si>
    <t>Parish Organisation Fund</t>
  </si>
  <si>
    <t>Income_Cost_ Code</t>
  </si>
  <si>
    <t>xx</t>
  </si>
  <si>
    <t>Noticeboard doors/maintenance</t>
  </si>
  <si>
    <t>2021/22 ACTUAL RECEIPTS &amp; SPEND
(Exc VAT)</t>
  </si>
  <si>
    <t>2022/23 BUDGET FULL YEAR
(Exc VAT)</t>
  </si>
  <si>
    <t>No increase in Allotment rents</t>
  </si>
  <si>
    <t xml:space="preserve">2022/23 ACTUAL RECEIPTS &amp; SPEND
(Exc VAT)
</t>
  </si>
  <si>
    <t>Variance (between 2023/24 &amp; 2024/25
(Based on Estimated full spend for 2023/24)</t>
  </si>
  <si>
    <t>2023/24 Overview</t>
  </si>
  <si>
    <t>Current cash</t>
  </si>
  <si>
    <t>Cash brought forward from 2022/23</t>
  </si>
  <si>
    <t>Estimated Income to end Financial year</t>
  </si>
  <si>
    <t>Reclaimed VAT</t>
  </si>
  <si>
    <t>Estimated spend to end Financial year</t>
  </si>
  <si>
    <t>Estimated Carry Forward to 2024/25</t>
  </si>
  <si>
    <t>2024/25 BUDGET FULL YEAR (DRAFT)</t>
  </si>
  <si>
    <t>CIL grant £11,000 approved</t>
  </si>
  <si>
    <t>Assume 10% increase</t>
  </si>
  <si>
    <t>10% of Clerk</t>
  </si>
  <si>
    <t>10 email Accounts £50 + Annual service charge £480 + 10%</t>
  </si>
  <si>
    <t>Not an election year</t>
  </si>
  <si>
    <t>Hedge &amp; Tree Maintenance</t>
  </si>
  <si>
    <t>Inc Contingency</t>
  </si>
  <si>
    <t>Est costs for 23/24 - £480</t>
  </si>
  <si>
    <t>Installation of accessible Roundabout £11,016(exc VAT)</t>
  </si>
  <si>
    <t>No increase from previous year</t>
  </si>
  <si>
    <t>As for Clerk</t>
  </si>
  <si>
    <t>Inc 2 x Christmas trees (Either planted or cut)</t>
  </si>
  <si>
    <t>Separate Code to be set up for for Tea Club - 4 x £150 = £600.
Remaining £900 wil stay in COMMS06 for other Events.</t>
  </si>
  <si>
    <t>Code to be removed</t>
  </si>
  <si>
    <t>Clerk to enquire about training on use/updating Website. Budget to remain as is</t>
  </si>
  <si>
    <t>Code GM02 to be removed &amp; cost inluded in GM06</t>
  </si>
  <si>
    <t xml:space="preserve">Includes costs for refurbishment &amp; purchase of AED for Iping Tel Box </t>
  </si>
  <si>
    <t>To include information about fund in Newsletter</t>
  </si>
  <si>
    <t>Bank balance at 10/01/24 = £20053.07</t>
  </si>
  <si>
    <t>Council Tax charge for band D property</t>
  </si>
  <si>
    <t>Income to 10/01/24</t>
  </si>
  <si>
    <t>Spend to 10/01/24 exc VAT</t>
  </si>
  <si>
    <t>Spend VAT to 10/01/24</t>
  </si>
  <si>
    <t>Recommendation to renew on 3year basis. Competitive bid comparison done 2021/22
Annual basis  - £877.62 / 3year basis - £803.85.  + Increase to cover new equipment(Climbing frame)</t>
  </si>
  <si>
    <t>Agreed £5/person charge for Tea Club.
Clerk to enquire about "warm space" funding</t>
  </si>
  <si>
    <t>Clerk to follow-up status of Emergency &amp; Resilience Plan.</t>
  </si>
  <si>
    <t>Comments on 2024/25 Budget Figures
 9th January &amp; SIPC Meeting on 11th January 2024</t>
  </si>
  <si>
    <r>
      <rPr>
        <sz val="11"/>
        <color theme="1"/>
        <rFont val="Arial"/>
        <family val="2"/>
      </rPr>
      <t xml:space="preserve">Increase to align with rates  recommended by NALC/SLCC (tbc with Local Government Services Pay Agreement effective from 01/04/24) </t>
    </r>
    <r>
      <rPr>
        <i/>
        <sz val="11"/>
        <color theme="1"/>
        <rFont val="Arial"/>
        <family val="2"/>
      </rPr>
      <t xml:space="preserve">
Based on 23/24 minimum hourly rate £13.00 ~ 17% increase</t>
    </r>
  </si>
  <si>
    <t>Estimated  on last 3year costs Av - £4542</t>
  </si>
  <si>
    <t> Stedham with Iping Parish Council Budgets &amp; Expenditure  1 April 2019 to 31 March 2025</t>
  </si>
  <si>
    <t>Delete Code</t>
  </si>
  <si>
    <t>2023/24 BUDGET FULL YEAR (Exc VAT)</t>
  </si>
  <si>
    <t xml:space="preserve">2023/24 ACTUAL RECEIPTS &amp; SPEND
(Exc VAT)
</t>
  </si>
  <si>
    <t>Inc all Maintenance</t>
  </si>
  <si>
    <t>Tree &amp; Hedge Maintenance</t>
  </si>
  <si>
    <t>All Maintenance</t>
  </si>
  <si>
    <t>Row Labels</t>
  </si>
  <si>
    <t>(blank)</t>
  </si>
  <si>
    <t>Grand Total</t>
  </si>
  <si>
    <t>1 Income - Precept</t>
  </si>
  <si>
    <t>3 Income - Other</t>
  </si>
  <si>
    <t>2 Income - Grants</t>
  </si>
  <si>
    <t>5 Admin-Pay_Exp</t>
  </si>
  <si>
    <t>4 Admin - General</t>
  </si>
  <si>
    <t>6 Allotments rent</t>
  </si>
  <si>
    <t>6 Allotments</t>
  </si>
  <si>
    <t>7 Comms - General</t>
  </si>
  <si>
    <t>8 Comms - NLetter_Events</t>
  </si>
  <si>
    <t>9 Maintenance - General</t>
  </si>
  <si>
    <t>13 Subscriptions</t>
  </si>
  <si>
    <t>90 Maintenance - Playgrounds</t>
  </si>
  <si>
    <t>91 Parish Improvements</t>
  </si>
  <si>
    <t>92 Parish Fund</t>
  </si>
  <si>
    <t>93 Subscriptions</t>
  </si>
  <si>
    <t>Sum of 2020/21
ACTUAL SPEND 
(Exc VAT)</t>
  </si>
  <si>
    <t>Sum of 2021/22 ACTUAL RECEIPTS &amp; SPEND
(Exc VAT)</t>
  </si>
  <si>
    <t xml:space="preserve">Sum of 2022/23 ACTUAL RECEIPTS &amp; SPEND
(Exc VAT)
</t>
  </si>
  <si>
    <t xml:space="preserve">Sum of 2023/24 ACTUAL RECEIPTS &amp; SPEND
(Exc VAT)
</t>
  </si>
  <si>
    <t>Total</t>
  </si>
  <si>
    <t>Income</t>
  </si>
  <si>
    <t>Costs</t>
  </si>
  <si>
    <t>VAT Paid/Reclaimed</t>
  </si>
  <si>
    <t>Income/Cost Code</t>
  </si>
  <si>
    <t>Notes: 2023 - 2024</t>
  </si>
  <si>
    <t>2021/22 ACTUAL RECEIPTS &amp; SPEND (Exc VAT)</t>
  </si>
  <si>
    <t xml:space="preserve">2022/23 ACTUAL RECEIPTS &amp; SPEND (Exc VAT)
</t>
  </si>
  <si>
    <t xml:space="preserve">2023/24 ACTUAL RECEIPTS &amp; SPEND (Exc VAT)
</t>
  </si>
  <si>
    <t>2020/21 ACTUAL RECEIPTS &amp; SPEND (Exc VAT)</t>
  </si>
  <si>
    <t>Stedham with Iping Parish Council -  Annual Income/Costs</t>
  </si>
  <si>
    <r>
      <rPr>
        <b/>
        <sz val="14"/>
        <color theme="1"/>
        <rFont val="Calibri"/>
        <family val="2"/>
        <scheme val="minor"/>
      </rPr>
      <t>Other Incom</t>
    </r>
    <r>
      <rPr>
        <sz val="14"/>
        <color theme="1"/>
        <rFont val="Calibri"/>
        <family val="2"/>
        <scheme val="minor"/>
      </rPr>
      <t xml:space="preserve">e includes Coronation Grant from CDC of £500, receipts from Coronation Fete, Allotment rents &amp; Reclaimed VAT. (£4126)
</t>
    </r>
    <r>
      <rPr>
        <b/>
        <sz val="14"/>
        <color theme="1"/>
        <rFont val="Calibri"/>
        <family val="2"/>
        <scheme val="minor"/>
      </rPr>
      <t xml:space="preserve">CIL Grant </t>
    </r>
    <r>
      <rPr>
        <sz val="14"/>
        <color theme="1"/>
        <rFont val="Calibri"/>
        <family val="2"/>
        <scheme val="minor"/>
      </rPr>
      <t xml:space="preserve">of £9000 was awarded October 2023. A further grant of £11000 (roundabout in CV Play area) was received in May 2024, not included in 2023-24 figures.
</t>
    </r>
    <r>
      <rPr>
        <b/>
        <sz val="14"/>
        <color theme="1"/>
        <rFont val="Calibri"/>
        <family val="2"/>
        <scheme val="minor"/>
      </rPr>
      <t>Costs against each code</t>
    </r>
    <r>
      <rPr>
        <sz val="14"/>
        <color theme="1"/>
        <rFont val="Calibri"/>
        <family val="2"/>
        <scheme val="minor"/>
      </rPr>
      <t xml:space="preserve"> excludes VAT – Parish Council claims back
 -------------------------------------------------------------------------------------------------------
</t>
    </r>
    <r>
      <rPr>
        <b/>
        <sz val="14"/>
        <color theme="1"/>
        <rFont val="Calibri"/>
        <family val="2"/>
        <scheme val="minor"/>
      </rPr>
      <t>Admin General</t>
    </r>
    <r>
      <rPr>
        <sz val="14"/>
        <color theme="1"/>
        <rFont val="Calibri"/>
        <family val="2"/>
        <scheme val="minor"/>
      </rPr>
      <t xml:space="preserve"> = Insurance, Audit &amp; Training 
</t>
    </r>
    <r>
      <rPr>
        <b/>
        <sz val="14"/>
        <color theme="1"/>
        <rFont val="Calibri"/>
        <family val="2"/>
        <scheme val="minor"/>
      </rPr>
      <t>Admin Pay &amp; Expense</t>
    </r>
    <r>
      <rPr>
        <sz val="14"/>
        <color theme="1"/>
        <rFont val="Calibri"/>
        <family val="2"/>
        <scheme val="minor"/>
      </rPr>
      <t xml:space="preserve">s = Clerk, RFO, Office consumables, DropBox
Allotments = 2 x Annual Rent for 20/21 &amp; 22/23 paid 2022-23
</t>
    </r>
    <r>
      <rPr>
        <b/>
        <sz val="14"/>
        <color theme="1"/>
        <rFont val="Calibri"/>
        <family val="2"/>
        <scheme val="minor"/>
      </rPr>
      <t xml:space="preserve">Comms General </t>
    </r>
    <r>
      <rPr>
        <sz val="14"/>
        <color theme="1"/>
        <rFont val="Calibri"/>
        <family val="2"/>
        <scheme val="minor"/>
      </rPr>
      <t xml:space="preserve">= Website(Includes Bi-enniel charge 2023/24), Email service, Election costs
</t>
    </r>
    <r>
      <rPr>
        <b/>
        <sz val="14"/>
        <color theme="1"/>
        <rFont val="Calibri"/>
        <family val="2"/>
        <scheme val="minor"/>
      </rPr>
      <t>Comms Newsletter_Events</t>
    </r>
    <r>
      <rPr>
        <sz val="14"/>
        <color theme="1"/>
        <rFont val="Calibri"/>
        <family val="2"/>
        <scheme val="minor"/>
      </rPr>
      <t xml:space="preserve"> = 3 x NL/year,  Christmas trees, Afternoon Tea Club
</t>
    </r>
    <r>
      <rPr>
        <b/>
        <sz val="14"/>
        <color theme="1"/>
        <rFont val="Calibri"/>
        <family val="2"/>
        <scheme val="minor"/>
      </rPr>
      <t>Maintenance General</t>
    </r>
    <r>
      <rPr>
        <sz val="14"/>
        <color theme="1"/>
        <rFont val="Calibri"/>
        <family val="2"/>
        <scheme val="minor"/>
      </rPr>
      <t xml:space="preserve"> = Grass, Hedges, Trees, Bins, Noticeboards, First Aid KIt, AED Pads
</t>
    </r>
    <r>
      <rPr>
        <b/>
        <sz val="14"/>
        <color theme="1"/>
        <rFont val="Calibri"/>
        <family val="2"/>
        <scheme val="minor"/>
      </rPr>
      <t>Maintenance Playgrounds</t>
    </r>
    <r>
      <rPr>
        <sz val="14"/>
        <color theme="1"/>
        <rFont val="Calibri"/>
        <family val="2"/>
        <scheme val="minor"/>
      </rPr>
      <t xml:space="preserve"> = Inspect &amp; Maintenance 
</t>
    </r>
    <r>
      <rPr>
        <b/>
        <sz val="14"/>
        <color theme="1"/>
        <rFont val="Calibri"/>
        <family val="2"/>
        <scheme val="minor"/>
      </rPr>
      <t>Parish Improvements</t>
    </r>
    <r>
      <rPr>
        <sz val="14"/>
        <color theme="1"/>
        <rFont val="Calibri"/>
        <family val="2"/>
        <scheme val="minor"/>
      </rPr>
      <t xml:space="preserve"> =  New play equipment. 2 x Picnic Tables for CV Play area
</t>
    </r>
    <r>
      <rPr>
        <b/>
        <sz val="14"/>
        <color theme="1"/>
        <rFont val="Calibri"/>
        <family val="2"/>
        <scheme val="minor"/>
      </rPr>
      <t>Parish Fund</t>
    </r>
    <r>
      <rPr>
        <sz val="14"/>
        <color theme="1"/>
        <rFont val="Calibri"/>
        <family val="2"/>
        <scheme val="minor"/>
      </rPr>
      <t xml:space="preserve"> = Allocation of £500/year available to local organisations
</t>
    </r>
    <r>
      <rPr>
        <b/>
        <sz val="14"/>
        <color theme="1"/>
        <rFont val="Calibri"/>
        <family val="2"/>
        <scheme val="minor"/>
      </rPr>
      <t>Subscriptions</t>
    </r>
    <r>
      <rPr>
        <sz val="14"/>
        <color theme="1"/>
        <rFont val="Calibri"/>
        <family val="2"/>
        <scheme val="minor"/>
      </rPr>
      <t xml:space="preserve"> = SLCC, WSALC
</t>
    </r>
    <r>
      <rPr>
        <i/>
        <sz val="14"/>
        <color theme="1"/>
        <rFont val="Calibri"/>
        <family val="2"/>
        <scheme val="minor"/>
      </rPr>
      <t>Note: Detailed Budget Status reviewed/published at every Ordinary Meeting of the Parish Council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</si>
</sst>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£&quot;#,##0_);[Red]\(&quot;£&quot;#,##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1"/>
      <color rgb="FF000090"/>
      <name val="Arial"/>
      <family val="2"/>
    </font>
    <font>
      <sz val="8"/>
      <name val="Calibri"/>
      <family val="2"/>
      <scheme val="minor"/>
    </font>
    <font>
      <sz val="14"/>
      <color theme="9"/>
      <name val="Arial"/>
      <family val="2"/>
    </font>
    <font>
      <sz val="14"/>
      <color theme="9" tint="-0.249977111117893"/>
      <name val="Arial"/>
      <family val="2"/>
    </font>
    <font>
      <sz val="11"/>
      <color rgb="FF000000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8"/>
      <color theme="1"/>
      <name val="Arial"/>
      <family val="2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7" fillId="0" borderId="0" applyNumberFormat="0" applyFill="0" applyBorder="0" applyProtection="0"/>
    <xf numFmtId="44" fontId="1" fillId="0" borderId="0" applyFont="0" applyFill="0" applyBorder="0" applyAlignment="0" applyProtection="0"/>
  </cellStyleXfs>
  <cellXfs count="188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vertical="top"/>
    </xf>
    <xf numFmtId="0" fontId="10" fillId="0" borderId="0" xfId="0" applyFont="1" applyAlignment="1">
      <alignment horizontal="center" vertical="top" wrapText="1"/>
    </xf>
    <xf numFmtId="0" fontId="10" fillId="0" borderId="4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11" fillId="0" borderId="6" xfId="0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top"/>
    </xf>
    <xf numFmtId="0" fontId="6" fillId="0" borderId="6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6" fillId="0" borderId="0" xfId="0" applyFont="1" applyAlignment="1">
      <alignment vertical="top"/>
    </xf>
    <xf numFmtId="167" fontId="6" fillId="0" borderId="6" xfId="0" applyNumberFormat="1" applyFont="1" applyBorder="1" applyAlignment="1">
      <alignment vertical="top"/>
    </xf>
    <xf numFmtId="0" fontId="5" fillId="2" borderId="6" xfId="0" applyFont="1" applyFill="1" applyBorder="1" applyAlignment="1">
      <alignment vertical="top"/>
    </xf>
    <xf numFmtId="0" fontId="5" fillId="2" borderId="1" xfId="0" applyFont="1" applyFill="1" applyBorder="1" applyAlignment="1">
      <alignment vertical="top"/>
    </xf>
    <xf numFmtId="0" fontId="5" fillId="2" borderId="1" xfId="0" applyFont="1" applyFill="1" applyBorder="1" applyAlignment="1">
      <alignment vertical="top" wrapText="1"/>
    </xf>
    <xf numFmtId="0" fontId="5" fillId="0" borderId="0" xfId="0" applyFont="1" applyAlignment="1">
      <alignment vertical="top"/>
    </xf>
    <xf numFmtId="167" fontId="5" fillId="0" borderId="1" xfId="0" applyNumberFormat="1" applyFont="1" applyBorder="1" applyAlignment="1">
      <alignment vertical="top" wrapText="1"/>
    </xf>
    <xf numFmtId="0" fontId="12" fillId="0" borderId="6" xfId="0" applyFont="1" applyBorder="1" applyAlignment="1">
      <alignment vertical="top"/>
    </xf>
    <xf numFmtId="0" fontId="12" fillId="0" borderId="1" xfId="0" applyFont="1" applyBorder="1" applyAlignment="1">
      <alignment vertical="top"/>
    </xf>
    <xf numFmtId="167" fontId="10" fillId="0" borderId="6" xfId="0" applyNumberFormat="1" applyFont="1" applyBorder="1" applyAlignment="1">
      <alignment horizontal="left" vertical="top"/>
    </xf>
    <xf numFmtId="167" fontId="9" fillId="0" borderId="1" xfId="0" applyNumberFormat="1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6" fillId="0" borderId="6" xfId="0" applyFont="1" applyBorder="1" applyAlignment="1">
      <alignment horizontal="left" vertical="top"/>
    </xf>
    <xf numFmtId="167" fontId="9" fillId="0" borderId="6" xfId="0" applyNumberFormat="1" applyFont="1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0" fontId="6" fillId="0" borderId="1" xfId="0" applyFont="1" applyBorder="1" applyAlignment="1">
      <alignment vertical="top"/>
    </xf>
    <xf numFmtId="0" fontId="3" fillId="0" borderId="6" xfId="0" applyFont="1" applyBorder="1" applyAlignment="1">
      <alignment horizontal="left" vertical="top"/>
    </xf>
    <xf numFmtId="0" fontId="3" fillId="0" borderId="0" xfId="0" applyFont="1" applyAlignment="1">
      <alignment vertical="top"/>
    </xf>
    <xf numFmtId="0" fontId="9" fillId="0" borderId="6" xfId="0" applyFont="1" applyBorder="1" applyAlignment="1">
      <alignment horizontal="left" vertical="top"/>
    </xf>
    <xf numFmtId="167" fontId="9" fillId="0" borderId="6" xfId="0" applyNumberFormat="1" applyFont="1" applyBorder="1" applyAlignment="1">
      <alignment vertical="top"/>
    </xf>
    <xf numFmtId="0" fontId="10" fillId="2" borderId="6" xfId="0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0" borderId="0" xfId="0" applyFont="1" applyAlignment="1">
      <alignment vertical="top"/>
    </xf>
    <xf numFmtId="0" fontId="9" fillId="0" borderId="6" xfId="0" applyFont="1" applyBorder="1" applyAlignment="1">
      <alignment vertical="top" wrapText="1"/>
    </xf>
    <xf numFmtId="0" fontId="13" fillId="0" borderId="6" xfId="0" applyFont="1" applyBorder="1" applyAlignment="1">
      <alignment vertical="top"/>
    </xf>
    <xf numFmtId="0" fontId="13" fillId="0" borderId="1" xfId="0" applyFont="1" applyBorder="1" applyAlignment="1">
      <alignment vertical="top"/>
    </xf>
    <xf numFmtId="0" fontId="14" fillId="0" borderId="0" xfId="0" applyFont="1" applyAlignment="1">
      <alignment vertical="top"/>
    </xf>
    <xf numFmtId="0" fontId="15" fillId="0" borderId="6" xfId="0" applyFont="1" applyBorder="1" applyAlignment="1">
      <alignment vertical="top" wrapText="1"/>
    </xf>
    <xf numFmtId="0" fontId="16" fillId="2" borderId="6" xfId="0" applyFont="1" applyFill="1" applyBorder="1" applyAlignment="1">
      <alignment vertical="top" wrapText="1"/>
    </xf>
    <xf numFmtId="0" fontId="16" fillId="2" borderId="1" xfId="0" applyFont="1" applyFill="1" applyBorder="1" applyAlignment="1">
      <alignment vertical="top" wrapText="1"/>
    </xf>
    <xf numFmtId="0" fontId="10" fillId="0" borderId="6" xfId="0" applyFont="1" applyBorder="1" applyAlignment="1">
      <alignment horizontal="left" vertical="top"/>
    </xf>
    <xf numFmtId="0" fontId="17" fillId="0" borderId="0" xfId="0" applyFont="1" applyAlignment="1">
      <alignment vertical="top"/>
    </xf>
    <xf numFmtId="0" fontId="0" fillId="0" borderId="0" xfId="0" applyAlignment="1">
      <alignment vertical="top"/>
    </xf>
    <xf numFmtId="167" fontId="9" fillId="0" borderId="0" xfId="0" applyNumberFormat="1" applyFont="1" applyAlignment="1">
      <alignment vertical="top"/>
    </xf>
    <xf numFmtId="0" fontId="6" fillId="3" borderId="1" xfId="0" applyFont="1" applyFill="1" applyBorder="1" applyAlignment="1">
      <alignment vertical="top" wrapText="1"/>
    </xf>
    <xf numFmtId="167" fontId="5" fillId="0" borderId="6" xfId="0" applyNumberFormat="1" applyFont="1" applyBorder="1" applyAlignment="1">
      <alignment vertical="top"/>
    </xf>
    <xf numFmtId="167" fontId="5" fillId="0" borderId="1" xfId="0" applyNumberFormat="1" applyFont="1" applyBorder="1" applyAlignment="1">
      <alignment vertical="top"/>
    </xf>
    <xf numFmtId="167" fontId="5" fillId="0" borderId="0" xfId="0" applyNumberFormat="1" applyFont="1" applyAlignment="1">
      <alignment vertical="top"/>
    </xf>
    <xf numFmtId="0" fontId="9" fillId="0" borderId="0" xfId="0" applyFont="1" applyAlignment="1">
      <alignment vertical="top" wrapText="1"/>
    </xf>
    <xf numFmtId="0" fontId="14" fillId="0" borderId="1" xfId="0" applyFont="1" applyBorder="1" applyAlignment="1">
      <alignment vertical="top" wrapText="1"/>
    </xf>
    <xf numFmtId="6" fontId="9" fillId="0" borderId="0" xfId="0" applyNumberFormat="1" applyFont="1" applyAlignment="1">
      <alignment vertical="top" wrapText="1"/>
    </xf>
    <xf numFmtId="6" fontId="5" fillId="2" borderId="1" xfId="0" applyNumberFormat="1" applyFont="1" applyFill="1" applyBorder="1" applyAlignment="1">
      <alignment vertical="top" wrapText="1"/>
    </xf>
    <xf numFmtId="6" fontId="10" fillId="2" borderId="1" xfId="0" applyNumberFormat="1" applyFont="1" applyFill="1" applyBorder="1" applyAlignment="1">
      <alignment vertical="top" wrapText="1"/>
    </xf>
    <xf numFmtId="6" fontId="10" fillId="5" borderId="5" xfId="0" applyNumberFormat="1" applyFont="1" applyFill="1" applyBorder="1" applyAlignment="1">
      <alignment horizontal="center" vertical="top" wrapText="1"/>
    </xf>
    <xf numFmtId="6" fontId="9" fillId="5" borderId="1" xfId="0" applyNumberFormat="1" applyFont="1" applyFill="1" applyBorder="1" applyAlignment="1">
      <alignment vertical="top" wrapText="1"/>
    </xf>
    <xf numFmtId="6" fontId="6" fillId="5" borderId="1" xfId="0" applyNumberFormat="1" applyFont="1" applyFill="1" applyBorder="1" applyAlignment="1">
      <alignment vertical="top" wrapText="1"/>
    </xf>
    <xf numFmtId="6" fontId="5" fillId="5" borderId="1" xfId="0" applyNumberFormat="1" applyFont="1" applyFill="1" applyBorder="1" applyAlignment="1">
      <alignment vertical="top" wrapText="1"/>
    </xf>
    <xf numFmtId="6" fontId="14" fillId="5" borderId="1" xfId="0" applyNumberFormat="1" applyFont="1" applyFill="1" applyBorder="1" applyAlignment="1">
      <alignment vertical="top" wrapText="1"/>
    </xf>
    <xf numFmtId="6" fontId="10" fillId="5" borderId="1" xfId="0" applyNumberFormat="1" applyFont="1" applyFill="1" applyBorder="1" applyAlignment="1">
      <alignment vertical="top"/>
    </xf>
    <xf numFmtId="6" fontId="9" fillId="5" borderId="1" xfId="0" applyNumberFormat="1" applyFont="1" applyFill="1" applyBorder="1" applyAlignment="1">
      <alignment vertical="top"/>
    </xf>
    <xf numFmtId="0" fontId="17" fillId="0" borderId="3" xfId="0" applyFont="1" applyBorder="1" applyAlignment="1">
      <alignment vertical="top" wrapText="1"/>
    </xf>
    <xf numFmtId="0" fontId="11" fillId="0" borderId="10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167" fontId="6" fillId="0" borderId="10" xfId="0" applyNumberFormat="1" applyFont="1" applyBorder="1" applyAlignment="1">
      <alignment vertical="top"/>
    </xf>
    <xf numFmtId="0" fontId="6" fillId="0" borderId="10" xfId="0" applyFont="1" applyBorder="1" applyAlignment="1">
      <alignment horizontal="left" vertical="top"/>
    </xf>
    <xf numFmtId="167" fontId="9" fillId="0" borderId="10" xfId="0" applyNumberFormat="1" applyFont="1" applyBorder="1" applyAlignment="1">
      <alignment horizontal="left" vertical="top"/>
    </xf>
    <xf numFmtId="0" fontId="9" fillId="0" borderId="10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0" fontId="9" fillId="0" borderId="9" xfId="0" applyFont="1" applyBorder="1" applyAlignment="1">
      <alignment horizontal="center" vertical="top"/>
    </xf>
    <xf numFmtId="0" fontId="6" fillId="2" borderId="10" xfId="0" applyFont="1" applyFill="1" applyBorder="1" applyAlignment="1">
      <alignment vertical="top"/>
    </xf>
    <xf numFmtId="0" fontId="19" fillId="0" borderId="10" xfId="0" applyFont="1" applyBorder="1" applyAlignment="1">
      <alignment vertical="top"/>
    </xf>
    <xf numFmtId="0" fontId="9" fillId="2" borderId="10" xfId="0" applyFont="1" applyFill="1" applyBorder="1" applyAlignment="1">
      <alignment vertical="top" wrapText="1"/>
    </xf>
    <xf numFmtId="0" fontId="20" fillId="0" borderId="10" xfId="0" applyFont="1" applyBorder="1" applyAlignment="1">
      <alignment vertical="top"/>
    </xf>
    <xf numFmtId="0" fontId="21" fillId="2" borderId="10" xfId="0" applyFont="1" applyFill="1" applyBorder="1" applyAlignment="1">
      <alignment vertical="top" wrapText="1"/>
    </xf>
    <xf numFmtId="6" fontId="9" fillId="0" borderId="0" xfId="0" applyNumberFormat="1" applyFont="1" applyAlignment="1">
      <alignment vertical="top"/>
    </xf>
    <xf numFmtId="6" fontId="10" fillId="4" borderId="1" xfId="0" applyNumberFormat="1" applyFont="1" applyFill="1" applyBorder="1" applyAlignment="1">
      <alignment horizontal="center" vertical="top" wrapText="1"/>
    </xf>
    <xf numFmtId="6" fontId="10" fillId="4" borderId="1" xfId="1" applyNumberFormat="1" applyFont="1" applyFill="1" applyBorder="1" applyAlignment="1">
      <alignment horizontal="center" vertical="top" wrapText="1"/>
    </xf>
    <xf numFmtId="6" fontId="9" fillId="4" borderId="1" xfId="0" applyNumberFormat="1" applyFont="1" applyFill="1" applyBorder="1" applyAlignment="1">
      <alignment vertical="top"/>
    </xf>
    <xf numFmtId="6" fontId="6" fillId="4" borderId="1" xfId="0" applyNumberFormat="1" applyFont="1" applyFill="1" applyBorder="1" applyAlignment="1">
      <alignment vertical="top"/>
    </xf>
    <xf numFmtId="6" fontId="5" fillId="4" borderId="1" xfId="0" applyNumberFormat="1" applyFont="1" applyFill="1" applyBorder="1" applyAlignment="1">
      <alignment vertical="top"/>
    </xf>
    <xf numFmtId="0" fontId="10" fillId="7" borderId="5" xfId="0" applyFont="1" applyFill="1" applyBorder="1" applyAlignment="1">
      <alignment horizontal="center" vertical="top" wrapText="1"/>
    </xf>
    <xf numFmtId="164" fontId="10" fillId="7" borderId="1" xfId="1" applyFont="1" applyFill="1" applyBorder="1" applyAlignment="1">
      <alignment horizontal="center" vertical="top" wrapText="1"/>
    </xf>
    <xf numFmtId="6" fontId="9" fillId="7" borderId="1" xfId="0" applyNumberFormat="1" applyFont="1" applyFill="1" applyBorder="1" applyAlignment="1">
      <alignment vertical="top"/>
    </xf>
    <xf numFmtId="6" fontId="6" fillId="7" borderId="1" xfId="0" applyNumberFormat="1" applyFont="1" applyFill="1" applyBorder="1" applyAlignment="1">
      <alignment vertical="top"/>
    </xf>
    <xf numFmtId="6" fontId="6" fillId="7" borderId="1" xfId="0" applyNumberFormat="1" applyFont="1" applyFill="1" applyBorder="1" applyAlignment="1">
      <alignment vertical="top" wrapText="1"/>
    </xf>
    <xf numFmtId="6" fontId="5" fillId="7" borderId="1" xfId="0" applyNumberFormat="1" applyFont="1" applyFill="1" applyBorder="1" applyAlignment="1">
      <alignment vertical="top" wrapText="1"/>
    </xf>
    <xf numFmtId="6" fontId="9" fillId="7" borderId="1" xfId="0" applyNumberFormat="1" applyFont="1" applyFill="1" applyBorder="1" applyAlignment="1">
      <alignment vertical="top" wrapText="1"/>
    </xf>
    <xf numFmtId="6" fontId="14" fillId="7" borderId="1" xfId="0" applyNumberFormat="1" applyFont="1" applyFill="1" applyBorder="1" applyAlignment="1">
      <alignment vertical="top"/>
    </xf>
    <xf numFmtId="6" fontId="10" fillId="7" borderId="1" xfId="0" applyNumberFormat="1" applyFont="1" applyFill="1" applyBorder="1" applyAlignment="1">
      <alignment vertical="top"/>
    </xf>
    <xf numFmtId="6" fontId="0" fillId="4" borderId="1" xfId="0" applyNumberFormat="1" applyFill="1" applyBorder="1" applyAlignment="1">
      <alignment vertical="top"/>
    </xf>
    <xf numFmtId="167" fontId="10" fillId="0" borderId="1" xfId="0" applyNumberFormat="1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167" fontId="17" fillId="0" borderId="7" xfId="0" applyNumberFormat="1" applyFont="1" applyBorder="1" applyAlignment="1">
      <alignment horizontal="right" vertical="top" wrapText="1"/>
    </xf>
    <xf numFmtId="167" fontId="17" fillId="0" borderId="8" xfId="0" applyNumberFormat="1" applyFont="1" applyBorder="1" applyAlignment="1">
      <alignment vertical="top" wrapText="1"/>
    </xf>
    <xf numFmtId="0" fontId="0" fillId="0" borderId="1" xfId="0" applyBorder="1" applyAlignment="1">
      <alignment vertical="top"/>
    </xf>
    <xf numFmtId="0" fontId="2" fillId="0" borderId="1" xfId="0" applyFont="1" applyBorder="1" applyAlignment="1">
      <alignment vertical="top"/>
    </xf>
    <xf numFmtId="2" fontId="2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6" fontId="2" fillId="4" borderId="1" xfId="0" applyNumberFormat="1" applyFont="1" applyFill="1" applyBorder="1" applyAlignment="1">
      <alignment vertical="top"/>
    </xf>
    <xf numFmtId="0" fontId="2" fillId="0" borderId="0" xfId="0" applyFont="1" applyAlignment="1">
      <alignment vertical="top"/>
    </xf>
    <xf numFmtId="6" fontId="10" fillId="8" borderId="5" xfId="0" applyNumberFormat="1" applyFont="1" applyFill="1" applyBorder="1" applyAlignment="1">
      <alignment horizontal="center" vertical="top" wrapText="1"/>
    </xf>
    <xf numFmtId="6" fontId="9" fillId="8" borderId="1" xfId="0" applyNumberFormat="1" applyFont="1" applyFill="1" applyBorder="1" applyAlignment="1">
      <alignment vertical="top"/>
    </xf>
    <xf numFmtId="6" fontId="10" fillId="8" borderId="1" xfId="0" applyNumberFormat="1" applyFont="1" applyFill="1" applyBorder="1" applyAlignment="1">
      <alignment vertical="top"/>
    </xf>
    <xf numFmtId="6" fontId="0" fillId="8" borderId="1" xfId="0" applyNumberFormat="1" applyFill="1" applyBorder="1" applyAlignment="1">
      <alignment vertical="top"/>
    </xf>
    <xf numFmtId="6" fontId="2" fillId="8" borderId="1" xfId="0" applyNumberFormat="1" applyFont="1" applyFill="1" applyBorder="1" applyAlignment="1">
      <alignment vertical="top"/>
    </xf>
    <xf numFmtId="6" fontId="10" fillId="2" borderId="1" xfId="0" applyNumberFormat="1" applyFont="1" applyFill="1" applyBorder="1" applyAlignment="1">
      <alignment vertical="top"/>
    </xf>
    <xf numFmtId="6" fontId="9" fillId="2" borderId="1" xfId="0" applyNumberFormat="1" applyFont="1" applyFill="1" applyBorder="1" applyAlignment="1">
      <alignment vertical="top"/>
    </xf>
    <xf numFmtId="6" fontId="17" fillId="2" borderId="13" xfId="0" applyNumberFormat="1" applyFont="1" applyFill="1" applyBorder="1" applyAlignment="1">
      <alignment vertical="top" wrapText="1"/>
    </xf>
    <xf numFmtId="6" fontId="10" fillId="8" borderId="1" xfId="1" applyNumberFormat="1" applyFont="1" applyFill="1" applyBorder="1" applyAlignment="1">
      <alignment horizontal="center" vertical="top" wrapText="1"/>
    </xf>
    <xf numFmtId="6" fontId="5" fillId="8" borderId="1" xfId="0" applyNumberFormat="1" applyFont="1" applyFill="1" applyBorder="1" applyAlignment="1">
      <alignment vertical="top"/>
    </xf>
    <xf numFmtId="6" fontId="6" fillId="8" borderId="1" xfId="0" applyNumberFormat="1" applyFont="1" applyFill="1" applyBorder="1" applyAlignment="1">
      <alignment vertical="top"/>
    </xf>
    <xf numFmtId="0" fontId="22" fillId="0" borderId="0" xfId="0" applyFont="1"/>
    <xf numFmtId="167" fontId="22" fillId="0" borderId="0" xfId="0" applyNumberFormat="1" applyFont="1"/>
    <xf numFmtId="167" fontId="2" fillId="5" borderId="1" xfId="0" applyNumberFormat="1" applyFont="1" applyFill="1" applyBorder="1" applyAlignment="1">
      <alignment vertical="top" wrapText="1"/>
    </xf>
    <xf numFmtId="166" fontId="2" fillId="7" borderId="2" xfId="0" applyNumberFormat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67" fontId="2" fillId="7" borderId="12" xfId="0" applyNumberFormat="1" applyFont="1" applyFill="1" applyBorder="1" applyAlignment="1">
      <alignment vertical="top"/>
    </xf>
    <xf numFmtId="167" fontId="2" fillId="7" borderId="1" xfId="0" applyNumberFormat="1" applyFont="1" applyFill="1" applyBorder="1" applyAlignment="1">
      <alignment vertical="top"/>
    </xf>
    <xf numFmtId="0" fontId="10" fillId="0" borderId="10" xfId="0" applyFont="1" applyBorder="1" applyAlignment="1">
      <alignment horizontal="left" vertical="top"/>
    </xf>
    <xf numFmtId="6" fontId="5" fillId="2" borderId="1" xfId="0" applyNumberFormat="1" applyFont="1" applyFill="1" applyBorder="1" applyAlignment="1">
      <alignment vertical="top"/>
    </xf>
    <xf numFmtId="167" fontId="17" fillId="0" borderId="11" xfId="0" applyNumberFormat="1" applyFont="1" applyBorder="1" applyAlignment="1">
      <alignment horizontal="right" vertical="top" wrapText="1"/>
    </xf>
    <xf numFmtId="0" fontId="10" fillId="2" borderId="1" xfId="0" applyFont="1" applyFill="1" applyBorder="1" applyAlignment="1">
      <alignment horizontal="right" vertical="top"/>
    </xf>
    <xf numFmtId="167" fontId="10" fillId="2" borderId="1" xfId="0" applyNumberFormat="1" applyFont="1" applyFill="1" applyBorder="1" applyAlignment="1">
      <alignment vertical="top"/>
    </xf>
    <xf numFmtId="0" fontId="10" fillId="2" borderId="0" xfId="0" applyFont="1" applyFill="1" applyAlignment="1">
      <alignment vertical="top"/>
    </xf>
    <xf numFmtId="0" fontId="10" fillId="2" borderId="6" xfId="0" applyFont="1" applyFill="1" applyBorder="1" applyAlignment="1">
      <alignment horizontal="right" vertical="top" wrapText="1"/>
    </xf>
    <xf numFmtId="0" fontId="10" fillId="2" borderId="10" xfId="0" applyFont="1" applyFill="1" applyBorder="1" applyAlignment="1">
      <alignment horizontal="right" vertical="top" wrapText="1"/>
    </xf>
    <xf numFmtId="0" fontId="0" fillId="0" borderId="1" xfId="0" applyBorder="1" applyAlignment="1">
      <alignment vertical="top" wrapText="1"/>
    </xf>
    <xf numFmtId="6" fontId="0" fillId="5" borderId="1" xfId="0" applyNumberFormat="1" applyFill="1" applyBorder="1" applyAlignment="1">
      <alignment vertical="top" wrapText="1"/>
    </xf>
    <xf numFmtId="166" fontId="10" fillId="0" borderId="14" xfId="0" applyNumberFormat="1" applyFont="1" applyBorder="1" applyAlignment="1">
      <alignment vertical="top"/>
    </xf>
    <xf numFmtId="166" fontId="9" fillId="0" borderId="15" xfId="0" applyNumberFormat="1" applyFont="1" applyBorder="1" applyAlignment="1">
      <alignment vertical="top"/>
    </xf>
    <xf numFmtId="166" fontId="0" fillId="0" borderId="16" xfId="0" applyNumberFormat="1" applyBorder="1" applyAlignment="1">
      <alignment vertical="top"/>
    </xf>
    <xf numFmtId="166" fontId="0" fillId="0" borderId="16" xfId="0" applyNumberFormat="1" applyBorder="1" applyAlignment="1">
      <alignment horizontal="right" vertical="top" wrapText="1"/>
    </xf>
    <xf numFmtId="166" fontId="0" fillId="5" borderId="17" xfId="0" applyNumberFormat="1" applyFill="1" applyBorder="1" applyAlignment="1">
      <alignment horizontal="right" vertical="top" wrapText="1"/>
    </xf>
    <xf numFmtId="166" fontId="0" fillId="4" borderId="2" xfId="0" applyNumberFormat="1" applyFill="1" applyBorder="1" applyAlignment="1">
      <alignment vertical="top"/>
    </xf>
    <xf numFmtId="166" fontId="0" fillId="8" borderId="1" xfId="0" applyNumberFormat="1" applyFill="1" applyBorder="1" applyAlignment="1">
      <alignment vertical="top"/>
    </xf>
    <xf numFmtId="166" fontId="0" fillId="8" borderId="2" xfId="0" applyNumberFormat="1" applyFill="1" applyBorder="1" applyAlignment="1">
      <alignment vertical="top"/>
    </xf>
    <xf numFmtId="166" fontId="0" fillId="0" borderId="0" xfId="0" applyNumberFormat="1" applyAlignment="1">
      <alignment vertical="top"/>
    </xf>
    <xf numFmtId="166" fontId="0" fillId="7" borderId="18" xfId="0" applyNumberFormat="1" applyFill="1" applyBorder="1" applyAlignment="1">
      <alignment vertical="top"/>
    </xf>
    <xf numFmtId="6" fontId="10" fillId="9" borderId="5" xfId="0" applyNumberFormat="1" applyFont="1" applyFill="1" applyBorder="1" applyAlignment="1">
      <alignment horizontal="center" vertical="top" wrapText="1"/>
    </xf>
    <xf numFmtId="6" fontId="9" fillId="9" borderId="1" xfId="0" applyNumberFormat="1" applyFont="1" applyFill="1" applyBorder="1" applyAlignment="1">
      <alignment vertical="top"/>
    </xf>
    <xf numFmtId="6" fontId="9" fillId="9" borderId="1" xfId="0" applyNumberFormat="1" applyFont="1" applyFill="1" applyBorder="1" applyAlignment="1">
      <alignment vertical="top" wrapText="1"/>
    </xf>
    <xf numFmtId="6" fontId="10" fillId="9" borderId="1" xfId="0" applyNumberFormat="1" applyFont="1" applyFill="1" applyBorder="1" applyAlignment="1">
      <alignment vertical="top"/>
    </xf>
    <xf numFmtId="166" fontId="0" fillId="9" borderId="1" xfId="0" applyNumberFormat="1" applyFill="1" applyBorder="1" applyAlignment="1">
      <alignment vertical="top"/>
    </xf>
    <xf numFmtId="6" fontId="0" fillId="9" borderId="1" xfId="0" applyNumberFormat="1" applyFill="1" applyBorder="1" applyAlignment="1">
      <alignment vertical="top"/>
    </xf>
    <xf numFmtId="6" fontId="2" fillId="9" borderId="1" xfId="0" applyNumberFormat="1" applyFont="1" applyFill="1" applyBorder="1" applyAlignment="1">
      <alignment vertical="top"/>
    </xf>
    <xf numFmtId="6" fontId="23" fillId="9" borderId="1" xfId="0" applyNumberFormat="1" applyFont="1" applyFill="1" applyBorder="1" applyAlignment="1">
      <alignment vertical="top" wrapText="1"/>
    </xf>
    <xf numFmtId="6" fontId="17" fillId="5" borderId="8" xfId="0" applyNumberFormat="1" applyFont="1" applyFill="1" applyBorder="1" applyAlignment="1">
      <alignment vertical="top" wrapText="1"/>
    </xf>
    <xf numFmtId="6" fontId="17" fillId="7" borderId="13" xfId="0" applyNumberFormat="1" applyFont="1" applyFill="1" applyBorder="1" applyAlignment="1">
      <alignment vertical="top" wrapText="1"/>
    </xf>
    <xf numFmtId="6" fontId="17" fillId="7" borderId="8" xfId="0" applyNumberFormat="1" applyFont="1" applyFill="1" applyBorder="1" applyAlignment="1">
      <alignment vertical="top" wrapText="1"/>
    </xf>
    <xf numFmtId="166" fontId="2" fillId="9" borderId="1" xfId="0" applyNumberFormat="1" applyFont="1" applyFill="1" applyBorder="1" applyAlignment="1">
      <alignment vertical="top"/>
    </xf>
    <xf numFmtId="0" fontId="22" fillId="0" borderId="1" xfId="0" applyFont="1" applyBorder="1"/>
    <xf numFmtId="167" fontId="22" fillId="0" borderId="1" xfId="0" applyNumberFormat="1" applyFont="1" applyBorder="1"/>
    <xf numFmtId="0" fontId="24" fillId="0" borderId="1" xfId="0" applyFont="1" applyBorder="1"/>
    <xf numFmtId="167" fontId="24" fillId="0" borderId="1" xfId="0" applyNumberFormat="1" applyFont="1" applyBorder="1"/>
    <xf numFmtId="6" fontId="24" fillId="0" borderId="1" xfId="0" applyNumberFormat="1" applyFont="1" applyBorder="1" applyAlignment="1">
      <alignment vertical="top"/>
    </xf>
    <xf numFmtId="0" fontId="3" fillId="10" borderId="6" xfId="0" applyFont="1" applyFill="1" applyBorder="1" applyAlignment="1">
      <alignment horizontal="left" vertical="top"/>
    </xf>
    <xf numFmtId="167" fontId="9" fillId="10" borderId="10" xfId="0" applyNumberFormat="1" applyFont="1" applyFill="1" applyBorder="1" applyAlignment="1">
      <alignment horizontal="left" vertical="top"/>
    </xf>
    <xf numFmtId="0" fontId="9" fillId="10" borderId="1" xfId="0" applyFont="1" applyFill="1" applyBorder="1" applyAlignment="1">
      <alignment vertical="top"/>
    </xf>
    <xf numFmtId="0" fontId="9" fillId="10" borderId="1" xfId="0" applyFont="1" applyFill="1" applyBorder="1" applyAlignment="1">
      <alignment vertical="top" wrapText="1"/>
    </xf>
    <xf numFmtId="6" fontId="9" fillId="10" borderId="1" xfId="0" applyNumberFormat="1" applyFont="1" applyFill="1" applyBorder="1" applyAlignment="1">
      <alignment vertical="top" wrapText="1"/>
    </xf>
    <xf numFmtId="6" fontId="6" fillId="10" borderId="1" xfId="0" applyNumberFormat="1" applyFont="1" applyFill="1" applyBorder="1" applyAlignment="1">
      <alignment vertical="top"/>
    </xf>
    <xf numFmtId="6" fontId="9" fillId="10" borderId="1" xfId="0" applyNumberFormat="1" applyFont="1" applyFill="1" applyBorder="1" applyAlignment="1">
      <alignment vertical="top"/>
    </xf>
    <xf numFmtId="0" fontId="0" fillId="0" borderId="0" xfId="0" pivotButton="1"/>
    <xf numFmtId="0" fontId="0" fillId="0" borderId="0" xfId="0" applyAlignment="1">
      <alignment horizontal="left"/>
    </xf>
    <xf numFmtId="0" fontId="22" fillId="0" borderId="0" xfId="0" applyFont="1" applyAlignment="1">
      <alignment vertical="top"/>
    </xf>
    <xf numFmtId="0" fontId="22" fillId="0" borderId="1" xfId="0" applyFont="1" applyBorder="1" applyAlignment="1">
      <alignment vertical="top"/>
    </xf>
    <xf numFmtId="0" fontId="22" fillId="2" borderId="1" xfId="0" applyFont="1" applyFill="1" applyBorder="1" applyAlignment="1">
      <alignment vertical="top"/>
    </xf>
    <xf numFmtId="0" fontId="22" fillId="2" borderId="1" xfId="0" applyFont="1" applyFill="1" applyBorder="1" applyAlignment="1">
      <alignment vertical="top" wrapText="1"/>
    </xf>
    <xf numFmtId="167" fontId="22" fillId="2" borderId="1" xfId="0" applyNumberFormat="1" applyFont="1" applyFill="1" applyBorder="1" applyAlignment="1">
      <alignment vertical="top"/>
    </xf>
    <xf numFmtId="0" fontId="24" fillId="0" borderId="0" xfId="0" applyFont="1" applyAlignment="1">
      <alignment vertical="top"/>
    </xf>
    <xf numFmtId="167" fontId="22" fillId="5" borderId="1" xfId="0" applyNumberFormat="1" applyFont="1" applyFill="1" applyBorder="1" applyAlignment="1">
      <alignment vertical="top"/>
    </xf>
    <xf numFmtId="6" fontId="22" fillId="5" borderId="1" xfId="0" applyNumberFormat="1" applyFont="1" applyFill="1" applyBorder="1" applyAlignment="1">
      <alignment vertical="top"/>
    </xf>
    <xf numFmtId="0" fontId="22" fillId="5" borderId="1" xfId="0" applyFont="1" applyFill="1" applyBorder="1" applyAlignment="1">
      <alignment vertical="top"/>
    </xf>
    <xf numFmtId="167" fontId="22" fillId="7" borderId="1" xfId="0" applyNumberFormat="1" applyFont="1" applyFill="1" applyBorder="1" applyAlignment="1">
      <alignment vertical="top"/>
    </xf>
    <xf numFmtId="6" fontId="22" fillId="7" borderId="1" xfId="0" applyNumberFormat="1" applyFont="1" applyFill="1" applyBorder="1" applyAlignment="1">
      <alignment vertical="top"/>
    </xf>
    <xf numFmtId="0" fontId="22" fillId="7" borderId="1" xfId="0" applyFont="1" applyFill="1" applyBorder="1" applyAlignment="1">
      <alignment vertical="top"/>
    </xf>
    <xf numFmtId="167" fontId="22" fillId="6" borderId="1" xfId="0" applyNumberFormat="1" applyFont="1" applyFill="1" applyBorder="1" applyAlignment="1">
      <alignment vertical="top"/>
    </xf>
    <xf numFmtId="6" fontId="22" fillId="6" borderId="1" xfId="0" applyNumberFormat="1" applyFont="1" applyFill="1" applyBorder="1" applyAlignment="1">
      <alignment vertical="top"/>
    </xf>
    <xf numFmtId="0" fontId="22" fillId="6" borderId="1" xfId="0" applyFont="1" applyFill="1" applyBorder="1" applyAlignment="1">
      <alignment vertical="top"/>
    </xf>
    <xf numFmtId="167" fontId="22" fillId="9" borderId="1" xfId="0" applyNumberFormat="1" applyFont="1" applyFill="1" applyBorder="1" applyAlignment="1">
      <alignment vertical="top"/>
    </xf>
    <xf numFmtId="6" fontId="22" fillId="9" borderId="1" xfId="0" applyNumberFormat="1" applyFont="1" applyFill="1" applyBorder="1" applyAlignment="1">
      <alignment vertical="top"/>
    </xf>
    <xf numFmtId="0" fontId="22" fillId="9" borderId="1" xfId="0" applyFont="1" applyFill="1" applyBorder="1" applyAlignment="1">
      <alignment vertical="top"/>
    </xf>
    <xf numFmtId="0" fontId="25" fillId="0" borderId="0" xfId="0" applyFont="1" applyAlignment="1">
      <alignment horizontal="left" vertical="top" wrapText="1"/>
    </xf>
    <xf numFmtId="0" fontId="27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top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ECFF"/>
      <color rgb="FF00CC00"/>
      <color rgb="FF99FF66"/>
      <color rgb="FFB4C6E7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rag Birch" refreshedDate="45438.469815972225" createdVersion="8" refreshedVersion="8" minRefreshableVersion="3" recordCount="54" xr:uid="{FB6001AE-7561-654A-8C1B-1866F6EB4647}">
  <cacheSource type="worksheet">
    <worksheetSource ref="A3:L57" sheet="Budget_Spend"/>
  </cacheSource>
  <cacheFields count="12">
    <cacheField name="CATEGORY" numFmtId="0">
      <sharedItems containsBlank="1"/>
    </cacheField>
    <cacheField name="Income_Cost_ Code" numFmtId="0">
      <sharedItems containsBlank="1" count="36">
        <m/>
        <s v="1 Income - Precept"/>
        <s v="3 Income - Other"/>
        <s v="2 Income - Grants"/>
        <s v="xx"/>
        <s v="5 Admin-Pay_Exp"/>
        <s v="4 Admin - General"/>
        <s v="6 Allotments"/>
        <s v="7 Comms - General"/>
        <s v="8 Comms - NLetter_Events"/>
        <s v="9 Maintenance - General"/>
        <s v="90 Maintenance - Playgrounds"/>
        <s v="91 Parish Improvements"/>
        <s v="93 Subscriptions"/>
        <s v="92 Parish Fund"/>
        <s v="10 Maintenance - Playgrounds" u="1"/>
        <s v="93 Parish Improvements" u="1"/>
        <s v="14 Subscriptions" u="1"/>
        <s v="12 Parish Fund" u="1"/>
        <s v="92 Parish Improvements" u="1"/>
        <s v="13 Subscriptions" u="1"/>
        <s v="11 Parish Fund" u="1"/>
        <s v="12 Parish Improvements" u="1"/>
        <s v="Parish Improvements" u="1"/>
        <s v="Income - Precept" u="1"/>
        <s v="Income - Other" u="1"/>
        <s v="Income - Grants" u="1"/>
        <s v="Admin - Pay_Exp" u="1"/>
        <s v="Admin - General" u="1"/>
        <s v="Allotments" u="1"/>
        <s v="Comms - General" u="1"/>
        <s v="Comms - NLetter_Events" u="1"/>
        <s v="Maintenance - General" u="1"/>
        <s v="Maintenance - Playgrounds" u="1"/>
        <s v="Subscriptions" u="1"/>
        <s v="Parish Fund" u="1"/>
      </sharedItems>
    </cacheField>
    <cacheField name="CODE" numFmtId="0">
      <sharedItems containsBlank="1"/>
    </cacheField>
    <cacheField name="ITEM IN BUDGET" numFmtId="0">
      <sharedItems containsBlank="1"/>
    </cacheField>
    <cacheField name="2020/21 BUDGET FULL YEAR_x000a_(Exc VAT)" numFmtId="6">
      <sharedItems containsString="0" containsBlank="1" containsNumber="1" minValue="0" maxValue="25850"/>
    </cacheField>
    <cacheField name="2020/21_x000a_ACTUAL SPEND _x000a_(Exc VAT)" numFmtId="6">
      <sharedItems containsString="0" containsBlank="1" containsNumber="1" minValue="0" maxValue="36164.9"/>
    </cacheField>
    <cacheField name="2021/22 BUDGET FULL YEAR_x000a_(Exc VAT)" numFmtId="6">
      <sharedItems containsString="0" containsBlank="1" containsNumber="1" minValue="0" maxValue="27578.2"/>
    </cacheField>
    <cacheField name="2021/22 ACTUAL RECEIPTS &amp; SPEND_x000a_(Exc VAT)" numFmtId="6">
      <sharedItems containsString="0" containsBlank="1" containsNumber="1" minValue="0" maxValue="40388.58"/>
    </cacheField>
    <cacheField name="2022/23 BUDGET FULL YEAR_x000a_(Exc VAT)" numFmtId="6">
      <sharedItems containsBlank="1" containsMixedTypes="1" containsNumber="1" containsInteger="1" minValue="0" maxValue="25350"/>
    </cacheField>
    <cacheField name="2022/23 ACTUAL RECEIPTS &amp; SPEND_x000a_(Exc VAT)_x000a_" numFmtId="6">
      <sharedItems containsBlank="1" containsMixedTypes="1" containsNumber="1" minValue="0" maxValue="33131.550000000003"/>
    </cacheField>
    <cacheField name="2023/24 BUDGET FULL YEAR (Exc VAT)" numFmtId="6">
      <sharedItems containsString="0" containsBlank="1" containsNumber="1" minValue="0" maxValue="28644.39"/>
    </cacheField>
    <cacheField name="2023/24 ACTUAL RECEIPTS &amp; SPEND_x000a_(Exc VAT)_x000a_" numFmtId="6">
      <sharedItems containsBlank="1" containsMixedTypes="1" containsNumber="1" minValue="0" maxValue="39509.9800000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">
  <r>
    <s v="Income:"/>
    <x v="0"/>
    <m/>
    <m/>
    <m/>
    <m/>
    <m/>
    <m/>
    <m/>
    <m/>
    <m/>
    <m/>
  </r>
  <r>
    <m/>
    <x v="1"/>
    <s v="INC01"/>
    <s v="Precept "/>
    <n v="23000"/>
    <n v="23000"/>
    <n v="25000"/>
    <n v="25000"/>
    <n v="25000"/>
    <n v="25000"/>
    <n v="25000"/>
    <n v="25000"/>
  </r>
  <r>
    <m/>
    <x v="2"/>
    <s v="INC02"/>
    <s v="6 Allotments rent"/>
    <n v="350"/>
    <n v="350"/>
    <n v="350"/>
    <n v="332.5"/>
    <n v="350"/>
    <n v="350"/>
    <n v="350"/>
    <n v="350"/>
  </r>
  <r>
    <m/>
    <x v="3"/>
    <s v="INC03"/>
    <s v="Other grants: NHB &amp; CIL"/>
    <n v="2500"/>
    <n v="8494"/>
    <m/>
    <n v="13355"/>
    <m/>
    <m/>
    <m/>
    <n v="9000"/>
  </r>
  <r>
    <m/>
    <x v="2"/>
    <s v="INC04"/>
    <s v="Other income"/>
    <m/>
    <n v="121.77"/>
    <m/>
    <n v="45.5"/>
    <m/>
    <n v="1807.06"/>
    <m/>
    <n v="1033.33"/>
  </r>
  <r>
    <m/>
    <x v="2"/>
    <s v="INC04"/>
    <s v="Other income - VAT126. Insurance Claim"/>
    <m/>
    <n v="4199.13"/>
    <m/>
    <n v="1655.5800000000002"/>
    <m/>
    <n v="5974.49"/>
    <m/>
    <n v="4126.6499999999996"/>
  </r>
  <r>
    <m/>
    <x v="4"/>
    <m/>
    <s v="Sub-Total"/>
    <n v="25850"/>
    <n v="36164.9"/>
    <n v="25350"/>
    <n v="40388.58"/>
    <n v="25350"/>
    <n v="33131.550000000003"/>
    <n v="25350"/>
    <n v="39509.980000000003"/>
  </r>
  <r>
    <m/>
    <x v="4"/>
    <m/>
    <m/>
    <m/>
    <m/>
    <m/>
    <m/>
    <m/>
    <m/>
    <m/>
    <m/>
  </r>
  <r>
    <s v="Expenditure: revenue"/>
    <x v="0"/>
    <m/>
    <m/>
    <m/>
    <m/>
    <m/>
    <m/>
    <m/>
    <m/>
    <m/>
    <m/>
  </r>
  <r>
    <s v="Administration"/>
    <x v="5"/>
    <s v="ADMIN01"/>
    <s v="Clerk's salary"/>
    <n v="3615"/>
    <n v="3624.139999999999"/>
    <n v="3652"/>
    <n v="3615.3599999999992"/>
    <n v="3689"/>
    <n v="3689.28"/>
    <n v="3725.89"/>
    <n v="3726.24"/>
  </r>
  <r>
    <m/>
    <x v="5"/>
    <s v="ADMIN02"/>
    <s v="Clerk's overtime"/>
    <n v="387"/>
    <m/>
    <n v="391"/>
    <m/>
    <n v="369"/>
    <m/>
    <n v="372.69"/>
    <n v="0"/>
  </r>
  <r>
    <m/>
    <x v="5"/>
    <s v="ADMIN03"/>
    <s v="RFO's salary"/>
    <n v="1549"/>
    <n v="1162.0799999999997"/>
    <n v="1565"/>
    <n v="1549.4399999999994"/>
    <n v="1581"/>
    <n v="1581.12"/>
    <n v="1596.81"/>
    <n v="1596.96"/>
  </r>
  <r>
    <m/>
    <x v="5"/>
    <s v="ADMIN04"/>
    <s v="Office expenses"/>
    <n v="450"/>
    <n v="363.49"/>
    <n v="450"/>
    <n v="238.23999999999995"/>
    <n v="450"/>
    <n v="514.1"/>
    <n v="500"/>
    <n v="349.77"/>
  </r>
  <r>
    <m/>
    <x v="6"/>
    <s v="ADMIN05"/>
    <s v="ICO Annual Data Fee"/>
    <n v="35"/>
    <n v="35"/>
    <n v="35"/>
    <n v="35"/>
    <n v="35"/>
    <n v="35"/>
    <n v="35"/>
    <n v="35"/>
  </r>
  <r>
    <m/>
    <x v="6"/>
    <s v="ADMIN06"/>
    <s v="Insurance"/>
    <n v="520"/>
    <n v="512.19000000000005"/>
    <n v="530"/>
    <n v="589.28"/>
    <n v="590"/>
    <n v="827.31999999999994"/>
    <n v="650"/>
    <n v="842.96"/>
  </r>
  <r>
    <m/>
    <x v="6"/>
    <s v="ADMIN07"/>
    <s v="Audit fees "/>
    <n v="550"/>
    <n v="560"/>
    <n v="560"/>
    <n v="575"/>
    <n v="575"/>
    <n v="365"/>
    <n v="400"/>
    <n v="525"/>
  </r>
  <r>
    <m/>
    <x v="6"/>
    <s v="ADMIN08"/>
    <s v="Bank charges"/>
    <n v="100"/>
    <m/>
    <n v="0"/>
    <m/>
    <n v="100"/>
    <m/>
    <n v="0"/>
    <n v="0"/>
  </r>
  <r>
    <m/>
    <x v="6"/>
    <s v="ADMIN09"/>
    <s v="Training"/>
    <n v="450"/>
    <n v="120"/>
    <n v="450"/>
    <n v="140"/>
    <n v="350"/>
    <n v="200.36"/>
    <n v="250"/>
    <n v="190.36"/>
  </r>
  <r>
    <s v="6 Allotments"/>
    <x v="7"/>
    <s v="ALL01"/>
    <s v="Allotment rent"/>
    <n v="325"/>
    <n v="325"/>
    <n v="340"/>
    <m/>
    <n v="350"/>
    <n v="800"/>
    <n v="400"/>
    <n v="400"/>
  </r>
  <r>
    <m/>
    <x v="7"/>
    <s v="ALL02"/>
    <s v="Allotment water"/>
    <n v="140"/>
    <n v="120.59"/>
    <n v="115"/>
    <n v="80.849999999999994"/>
    <n v="140"/>
    <n v="274.5"/>
    <n v="140"/>
    <n v="236.32"/>
  </r>
  <r>
    <m/>
    <x v="7"/>
    <s v="ALL03"/>
    <s v="All Maintenance"/>
    <n v="200"/>
    <n v="0"/>
    <n v="0"/>
    <m/>
    <n v="0"/>
    <n v="50"/>
    <m/>
    <m/>
  </r>
  <r>
    <m/>
    <x v="7"/>
    <s v="ALL04"/>
    <s v="General maintenance"/>
    <n v="0"/>
    <n v="0"/>
    <n v="0"/>
    <m/>
    <n v="0"/>
    <n v="0"/>
    <m/>
    <m/>
  </r>
  <r>
    <s v="Communication"/>
    <x v="8"/>
    <s v="COMMS01"/>
    <s v="Website Domain &amp; Email Accounts"/>
    <n v="650"/>
    <n v="530"/>
    <n v="690"/>
    <n v="655"/>
    <n v="555"/>
    <n v="530"/>
    <n v="660"/>
    <n v="655"/>
  </r>
  <r>
    <m/>
    <x v="8"/>
    <s v="COMMS02"/>
    <s v="Election expenses"/>
    <n v="250"/>
    <n v="0"/>
    <n v="500"/>
    <m/>
    <n v="250"/>
    <n v="12.6"/>
    <n v="250"/>
    <n v="380.85"/>
  </r>
  <r>
    <m/>
    <x v="9"/>
    <s v="COMMS03"/>
    <s v="Newsletter, Other  Communications to all parishioners, eg Covid-letter"/>
    <n v="0"/>
    <n v="1625.8"/>
    <n v="2000"/>
    <n v="800"/>
    <n v="1000"/>
    <n v="693.76"/>
    <n v="750"/>
    <n v="1097.98"/>
  </r>
  <r>
    <m/>
    <x v="8"/>
    <s v="COMMS04"/>
    <s v="Video Conference Application"/>
    <n v="0"/>
    <n v="76.580000000000013"/>
    <n v="115"/>
    <n v="119.89999999999999"/>
    <n v="120"/>
    <m/>
    <n v="0"/>
    <n v="0"/>
  </r>
  <r>
    <m/>
    <x v="9"/>
    <s v="COMMS05"/>
    <s v="Parish Council Christmas Events"/>
    <n v="0"/>
    <n v="280.2"/>
    <n v="1000"/>
    <n v="425.41999999999996"/>
    <n v="300"/>
    <n v="160.82999999999998"/>
    <m/>
    <n v="261.73"/>
  </r>
  <r>
    <m/>
    <x v="9"/>
    <s v="COMMS06"/>
    <s v="Parish Council Events"/>
    <n v="0"/>
    <n v="0"/>
    <n v="500"/>
    <n v="150"/>
    <n v="500"/>
    <n v="1574.0700000000004"/>
    <n v="1000"/>
    <n v="813.35"/>
  </r>
  <r>
    <s v="Grounds Maintenance "/>
    <x v="10"/>
    <s v="GM01"/>
    <s v="Grass cutting - Stedham &amp; Iping"/>
    <n v="6000"/>
    <n v="4330"/>
    <n v="7000"/>
    <n v="4830"/>
    <n v="7000"/>
    <n v="3261.44"/>
    <n v="7000"/>
    <n v="3522"/>
  </r>
  <r>
    <s v="(including Churches, Common View "/>
    <x v="10"/>
    <s v="GM02"/>
    <s v="Hedge Maintenance"/>
    <n v="0"/>
    <n v="0"/>
    <n v="0"/>
    <n v="0"/>
    <n v="0"/>
    <m/>
    <n v="0"/>
    <n v="0"/>
  </r>
  <r>
    <s v="&amp; Recreation Ground)"/>
    <x v="11"/>
    <s v="GM03"/>
    <s v="Play equipment inspection"/>
    <n v="205"/>
    <n v="185"/>
    <n v="400"/>
    <n v="200"/>
    <n v="250"/>
    <n v="300"/>
    <n v="300"/>
    <n v="320"/>
  </r>
  <r>
    <m/>
    <x v="11"/>
    <s v="GM04"/>
    <s v="Play equipment maintenance"/>
    <n v="300"/>
    <n v="2179"/>
    <n v="300"/>
    <m/>
    <n v="300"/>
    <n v="1050"/>
    <n v="300"/>
    <n v="0"/>
  </r>
  <r>
    <m/>
    <x v="10"/>
    <s v="GM05"/>
    <s v="Tree Inspection"/>
    <n v="1000"/>
    <n v="0"/>
    <n v="200"/>
    <m/>
    <n v="0"/>
    <m/>
    <n v="0"/>
    <n v="0"/>
  </r>
  <r>
    <m/>
    <x v="10"/>
    <s v="GM06"/>
    <s v="Tree &amp; Hedge Maintenance"/>
    <n v="1000"/>
    <n v="2950"/>
    <n v="1750"/>
    <n v="450"/>
    <n v="1250"/>
    <n v="1930"/>
    <n v="1950"/>
    <n v="1400"/>
  </r>
  <r>
    <m/>
    <x v="10"/>
    <s v="GM07"/>
    <s v="Wild flower planting - phase 1"/>
    <n v="200"/>
    <n v="0"/>
    <n v="0"/>
    <m/>
    <n v="250"/>
    <n v="168.56000000000003"/>
    <n v="200"/>
    <n v="0"/>
  </r>
  <r>
    <m/>
    <x v="10"/>
    <s v="GM08"/>
    <s v="Litter bins / grit bins"/>
    <n v="325"/>
    <n v="297.44"/>
    <n v="340"/>
    <n v="301.60000000000002"/>
    <n v="570"/>
    <n v="324.48"/>
    <n v="400"/>
    <n v="370.24"/>
  </r>
  <r>
    <m/>
    <x v="10"/>
    <s v="GM09"/>
    <s v="General Parish Maintenance (Inc Spring Clean Day)"/>
    <n v="275"/>
    <n v="191.99"/>
    <n v="250"/>
    <n v="115.95"/>
    <n v="200"/>
    <n v="266.96999999999997"/>
    <n v="200"/>
    <n v="519.71"/>
  </r>
  <r>
    <m/>
    <x v="10"/>
    <s v="GM10"/>
    <s v="Planning Applications"/>
    <n v="0"/>
    <n v="196.33"/>
    <n v="0"/>
    <m/>
    <n v="0"/>
    <m/>
    <n v="0"/>
    <n v="0"/>
  </r>
  <r>
    <m/>
    <x v="12"/>
    <s v="GM11"/>
    <s v="Parish Improvement Projects"/>
    <n v="0"/>
    <n v="450.4"/>
    <n v="3000"/>
    <n v="4370.66"/>
    <n v="3000"/>
    <n v="8952.3700000000008"/>
    <n v="6000"/>
    <n v="652.15"/>
  </r>
  <r>
    <s v="Legal costs"/>
    <x v="6"/>
    <s v="LEGAL01"/>
    <s v="Legal costs"/>
    <n v="0"/>
    <n v="0"/>
    <n v="0"/>
    <m/>
    <n v="0"/>
    <m/>
    <n v="0"/>
    <n v="0"/>
  </r>
  <r>
    <s v="Memorial Hall"/>
    <x v="6"/>
    <s v="MH01"/>
    <s v="Public Works Loan Board"/>
    <n v="658"/>
    <n v="657.24"/>
    <n v="0"/>
    <m/>
    <n v="0"/>
    <m/>
    <n v="0"/>
    <n v="0"/>
  </r>
  <r>
    <m/>
    <x v="6"/>
    <s v="MH02"/>
    <s v="Hire of hall"/>
    <n v="510"/>
    <n v="0"/>
    <n v="535"/>
    <n v="650"/>
    <n v="510"/>
    <n v="692.5"/>
    <n v="650"/>
    <n v="501"/>
  </r>
  <r>
    <s v="13 Subscriptions"/>
    <x v="13"/>
    <s v="SUBS01"/>
    <s v="WSALC"/>
    <n v="277.72000000000003"/>
    <n v="273.77999999999997"/>
    <n v="275"/>
    <n v="268.87"/>
    <n v="278"/>
    <n v="294.42"/>
    <n v="300"/>
    <n v="302.92"/>
  </r>
  <r>
    <m/>
    <x v="13"/>
    <s v="SUBS02"/>
    <s v="LCB"/>
    <n v="21.200000000000003"/>
    <n v="0"/>
    <n v="21.200000000000003"/>
    <m/>
    <n v="0"/>
    <m/>
    <n v="0"/>
    <n v="0"/>
  </r>
  <r>
    <m/>
    <x v="13"/>
    <s v="SUBS03"/>
    <s v="SLCC"/>
    <n v="121.9"/>
    <n v="109"/>
    <n v="114"/>
    <m/>
    <n v="114"/>
    <n v="224"/>
    <n v="114"/>
    <n v="112"/>
  </r>
  <r>
    <m/>
    <x v="14"/>
    <s v="SUBS04"/>
    <s v="Parish Organisation Fund"/>
    <n v="500"/>
    <n v="50"/>
    <n v="500"/>
    <n v="511.4"/>
    <n v="500"/>
    <n v="370"/>
    <n v="500"/>
    <n v="0"/>
  </r>
  <r>
    <m/>
    <x v="0"/>
    <m/>
    <m/>
    <m/>
    <m/>
    <m/>
    <m/>
    <m/>
    <m/>
    <m/>
    <m/>
  </r>
  <r>
    <m/>
    <x v="4"/>
    <m/>
    <s v="Sub-Total"/>
    <n v="20614.820000000003"/>
    <n v="21205.250000000004"/>
    <n v="27578.2"/>
    <n v="20671.969999999998"/>
    <n v="25176"/>
    <n v="29142.68"/>
    <n v="28644.39"/>
    <n v="18811.539999999997"/>
  </r>
  <r>
    <m/>
    <x v="4"/>
    <m/>
    <m/>
    <m/>
    <m/>
    <m/>
    <m/>
    <s v=""/>
    <s v=""/>
    <m/>
    <s v=""/>
  </r>
  <r>
    <s v="Expenditure: capital"/>
    <x v="4"/>
    <m/>
    <m/>
    <m/>
    <m/>
    <m/>
    <m/>
    <s v=""/>
    <s v=""/>
    <m/>
    <s v=""/>
  </r>
  <r>
    <s v="(excluding any grant funding)"/>
    <x v="12"/>
    <s v="CAP01"/>
    <s v="Car parking survey &amp; planning"/>
    <n v="2000"/>
    <m/>
    <n v="0"/>
    <n v="0"/>
    <n v="0"/>
    <m/>
    <n v="0"/>
    <n v="0"/>
  </r>
  <r>
    <m/>
    <x v="12"/>
    <s v="CAP02"/>
    <s v="Community Health &amp; Wellbeing - Playgrounds"/>
    <n v="0"/>
    <n v="12834"/>
    <n v="0"/>
    <n v="0"/>
    <n v="0"/>
    <n v="17292"/>
    <n v="0"/>
    <n v="11390"/>
  </r>
  <r>
    <m/>
    <x v="10"/>
    <s v="CAP03"/>
    <s v="Noticeboard doors/maintenance"/>
    <n v="800"/>
    <m/>
    <n v="0"/>
    <n v="0"/>
    <n v="0"/>
    <m/>
    <n v="0"/>
    <m/>
  </r>
  <r>
    <m/>
    <x v="0"/>
    <m/>
    <s v="Sub-Total"/>
    <n v="2800"/>
    <n v="12834"/>
    <n v="0"/>
    <n v="0"/>
    <n v="0"/>
    <n v="17292"/>
    <n v="0"/>
    <n v="1139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7A5EF7-7776-BC40-8BC9-8CC4DB50F3E8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19" firstHeaderRow="0" firstDataRow="1" firstDataCol="1"/>
  <pivotFields count="12">
    <pivotField showAll="0"/>
    <pivotField axis="axisRow" showAll="0" sortType="ascending">
      <items count="37">
        <item x="1"/>
        <item m="1" x="15"/>
        <item m="1" x="21"/>
        <item m="1" x="18"/>
        <item m="1" x="22"/>
        <item m="1" x="20"/>
        <item m="1" x="17"/>
        <item x="3"/>
        <item x="2"/>
        <item x="6"/>
        <item x="5"/>
        <item x="7"/>
        <item x="8"/>
        <item x="9"/>
        <item x="10"/>
        <item x="11"/>
        <item x="12"/>
        <item x="14"/>
        <item m="1" x="19"/>
        <item m="1" x="16"/>
        <item x="13"/>
        <item m="1" x="28"/>
        <item m="1" x="27"/>
        <item m="1" x="29"/>
        <item m="1" x="30"/>
        <item m="1" x="31"/>
        <item m="1" x="26"/>
        <item m="1" x="25"/>
        <item m="1" x="24"/>
        <item m="1" x="32"/>
        <item m="1" x="33"/>
        <item m="1" x="35"/>
        <item m="1" x="23"/>
        <item m="1" x="34"/>
        <item x="4"/>
        <item x="0"/>
        <item t="default"/>
      </items>
    </pivotField>
    <pivotField showAll="0"/>
    <pivotField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</pivotFields>
  <rowFields count="1">
    <field x="1"/>
  </rowFields>
  <rowItems count="16">
    <i>
      <x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20"/>
    </i>
    <i>
      <x v="34"/>
    </i>
    <i>
      <x v="35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2020/21_x000a_ACTUAL SPEND _x000a_(Exc VAT)" fld="5" baseField="0" baseItem="0"/>
    <dataField name="Sum of 2021/22 ACTUAL RECEIPTS &amp; SPEND_x000a_(Exc VAT)" fld="7" baseField="0" baseItem="0"/>
    <dataField name="Sum of 2022/23 ACTUAL RECEIPTS &amp; SPEND_x000a_(Exc VAT)_x000a_" fld="9" baseField="0" baseItem="0"/>
    <dataField name="Sum of 2023/24 ACTUAL RECEIPTS &amp; SPEND_x000a_(Exc VAT)_x000a_" fld="1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O66"/>
  <sheetViews>
    <sheetView showGridLines="0" zoomScale="130" zoomScaleNormal="13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E1" sqref="E1:F1048576"/>
    </sheetView>
  </sheetViews>
  <sheetFormatPr baseColWidth="10" defaultColWidth="8.6640625" defaultRowHeight="14" x14ac:dyDescent="0.2"/>
  <cols>
    <col min="1" max="1" width="26.5" style="46" customWidth="1"/>
    <col min="2" max="2" width="24.5" style="46" customWidth="1"/>
    <col min="3" max="3" width="10.6640625" style="46" customWidth="1"/>
    <col min="4" max="4" width="24.5" style="51" customWidth="1"/>
    <col min="5" max="5" width="14.33203125" style="53" customWidth="1"/>
    <col min="6" max="6" width="13.33203125" style="53" customWidth="1"/>
    <col min="7" max="8" width="13.6640625" style="2" customWidth="1"/>
    <col min="9" max="12" width="13.6640625" style="77" customWidth="1"/>
    <col min="13" max="13" width="15.5" style="77" customWidth="1"/>
    <col min="14" max="14" width="31.83203125" style="77" customWidth="1"/>
    <col min="15" max="15" width="28.5" style="77" customWidth="1"/>
    <col min="16" max="16384" width="8.6640625" style="2"/>
  </cols>
  <sheetData>
    <row r="1" spans="1:15" ht="25.25" customHeight="1" x14ac:dyDescent="0.2">
      <c r="A1" s="1" t="s">
        <v>154</v>
      </c>
      <c r="B1" s="1"/>
      <c r="C1" s="1"/>
      <c r="I1" s="2"/>
      <c r="L1" s="77">
        <v>20096.23</v>
      </c>
    </row>
    <row r="2" spans="1:15" ht="21" thickBot="1" x14ac:dyDescent="0.25">
      <c r="A2" s="2"/>
      <c r="B2" s="2"/>
      <c r="C2" s="1"/>
      <c r="G2" s="3"/>
      <c r="H2" s="3"/>
      <c r="I2" s="3"/>
      <c r="J2" s="3"/>
      <c r="L2" s="3"/>
    </row>
    <row r="3" spans="1:15" s="7" customFormat="1" ht="100" customHeight="1" x14ac:dyDescent="0.2">
      <c r="A3" s="4" t="s">
        <v>0</v>
      </c>
      <c r="B3" s="71" t="s">
        <v>109</v>
      </c>
      <c r="C3" s="5" t="s">
        <v>1</v>
      </c>
      <c r="D3" s="6" t="s">
        <v>2</v>
      </c>
      <c r="E3" s="56" t="s">
        <v>103</v>
      </c>
      <c r="F3" s="56" t="s">
        <v>104</v>
      </c>
      <c r="G3" s="83" t="s">
        <v>102</v>
      </c>
      <c r="H3" s="84" t="s">
        <v>112</v>
      </c>
      <c r="I3" s="78" t="s">
        <v>113</v>
      </c>
      <c r="J3" s="79" t="s">
        <v>115</v>
      </c>
      <c r="K3" s="103" t="s">
        <v>156</v>
      </c>
      <c r="L3" s="111" t="s">
        <v>157</v>
      </c>
      <c r="M3" s="141" t="s">
        <v>124</v>
      </c>
      <c r="N3" s="141" t="s">
        <v>151</v>
      </c>
      <c r="O3" s="141" t="s">
        <v>116</v>
      </c>
    </row>
    <row r="4" spans="1:15" ht="17" customHeight="1" x14ac:dyDescent="0.2">
      <c r="A4" s="8" t="s">
        <v>3</v>
      </c>
      <c r="B4" s="64"/>
      <c r="C4" s="9"/>
      <c r="D4" s="24"/>
      <c r="E4" s="57"/>
      <c r="F4" s="57"/>
      <c r="G4" s="85"/>
      <c r="H4" s="85"/>
      <c r="I4" s="80"/>
      <c r="J4" s="80"/>
      <c r="K4" s="104"/>
      <c r="L4" s="104"/>
      <c r="M4" s="142"/>
      <c r="N4" s="142"/>
      <c r="O4" s="142"/>
    </row>
    <row r="5" spans="1:15" s="13" customFormat="1" ht="15" customHeight="1" x14ac:dyDescent="0.2">
      <c r="A5" s="11"/>
      <c r="B5" s="65" t="s">
        <v>164</v>
      </c>
      <c r="C5" s="12" t="s">
        <v>4</v>
      </c>
      <c r="D5" s="12" t="s">
        <v>5</v>
      </c>
      <c r="E5" s="58">
        <v>23000</v>
      </c>
      <c r="F5" s="58">
        <v>23000</v>
      </c>
      <c r="G5" s="86">
        <v>25000</v>
      </c>
      <c r="H5" s="86">
        <v>25000</v>
      </c>
      <c r="I5" s="81">
        <v>25000</v>
      </c>
      <c r="J5" s="81">
        <v>25000</v>
      </c>
      <c r="K5" s="104">
        <v>25000</v>
      </c>
      <c r="L5" s="113">
        <v>25000</v>
      </c>
      <c r="M5" s="142">
        <v>25000</v>
      </c>
      <c r="N5" s="142" t="s">
        <v>134</v>
      </c>
      <c r="O5" s="142">
        <v>0</v>
      </c>
    </row>
    <row r="6" spans="1:15" s="13" customFormat="1" ht="43" customHeight="1" x14ac:dyDescent="0.2">
      <c r="A6" s="14"/>
      <c r="B6" s="66" t="s">
        <v>165</v>
      </c>
      <c r="C6" s="12" t="s">
        <v>6</v>
      </c>
      <c r="D6" s="12" t="s">
        <v>169</v>
      </c>
      <c r="E6" s="58">
        <v>350</v>
      </c>
      <c r="F6" s="58">
        <v>350</v>
      </c>
      <c r="G6" s="87">
        <v>350</v>
      </c>
      <c r="H6" s="87">
        <v>332.5</v>
      </c>
      <c r="I6" s="81">
        <v>350</v>
      </c>
      <c r="J6" s="81">
        <v>350</v>
      </c>
      <c r="K6" s="104">
        <v>350</v>
      </c>
      <c r="L6" s="113">
        <v>350</v>
      </c>
      <c r="M6" s="142">
        <v>350</v>
      </c>
      <c r="N6" s="142" t="s">
        <v>114</v>
      </c>
      <c r="O6" s="142">
        <v>0</v>
      </c>
    </row>
    <row r="7" spans="1:15" s="13" customFormat="1" ht="15" x14ac:dyDescent="0.2">
      <c r="A7" s="14"/>
      <c r="B7" s="66" t="s">
        <v>166</v>
      </c>
      <c r="C7" s="12" t="s">
        <v>7</v>
      </c>
      <c r="D7" s="12" t="s">
        <v>8</v>
      </c>
      <c r="E7" s="58">
        <v>2500</v>
      </c>
      <c r="F7" s="58">
        <v>8494</v>
      </c>
      <c r="G7" s="87"/>
      <c r="H7" s="87">
        <v>13355</v>
      </c>
      <c r="I7" s="81"/>
      <c r="J7" s="81"/>
      <c r="K7" s="104"/>
      <c r="L7" s="113">
        <v>9000</v>
      </c>
      <c r="M7" s="142"/>
      <c r="N7" s="142" t="s">
        <v>125</v>
      </c>
      <c r="O7" s="142"/>
    </row>
    <row r="8" spans="1:15" s="13" customFormat="1" ht="57" customHeight="1" x14ac:dyDescent="0.2">
      <c r="A8" s="14"/>
      <c r="B8" s="66" t="s">
        <v>165</v>
      </c>
      <c r="C8" s="12" t="s">
        <v>9</v>
      </c>
      <c r="D8" s="12" t="s">
        <v>10</v>
      </c>
      <c r="E8" s="58"/>
      <c r="F8" s="58">
        <v>121.77</v>
      </c>
      <c r="G8" s="86"/>
      <c r="H8" s="86">
        <v>45.5</v>
      </c>
      <c r="I8" s="81"/>
      <c r="J8" s="81">
        <v>1807.06</v>
      </c>
      <c r="K8" s="104"/>
      <c r="L8" s="113">
        <v>1033.33</v>
      </c>
      <c r="M8" s="143"/>
      <c r="N8" s="143" t="s">
        <v>149</v>
      </c>
      <c r="O8" s="142"/>
    </row>
    <row r="9" spans="1:15" s="13" customFormat="1" ht="30" x14ac:dyDescent="0.2">
      <c r="A9" s="14"/>
      <c r="B9" s="66" t="s">
        <v>165</v>
      </c>
      <c r="C9" s="12" t="s">
        <v>9</v>
      </c>
      <c r="D9" s="12" t="s">
        <v>107</v>
      </c>
      <c r="E9" s="58"/>
      <c r="F9" s="58">
        <v>4199.13</v>
      </c>
      <c r="G9" s="86"/>
      <c r="H9" s="86">
        <v>1655.5800000000002</v>
      </c>
      <c r="I9" s="81"/>
      <c r="J9" s="81">
        <v>5974.49</v>
      </c>
      <c r="K9" s="104"/>
      <c r="L9" s="113">
        <v>4126.6499999999996</v>
      </c>
      <c r="M9" s="142"/>
      <c r="N9" s="142"/>
      <c r="O9" s="142"/>
    </row>
    <row r="10" spans="1:15" s="18" customFormat="1" ht="15" customHeight="1" x14ac:dyDescent="0.2">
      <c r="A10" s="15"/>
      <c r="B10" s="72" t="s">
        <v>110</v>
      </c>
      <c r="C10" s="16"/>
      <c r="D10" s="17" t="s">
        <v>11</v>
      </c>
      <c r="E10" s="54">
        <f t="shared" ref="E10:L10" si="0">SUM(E5:E9)</f>
        <v>25850</v>
      </c>
      <c r="F10" s="54">
        <f t="shared" si="0"/>
        <v>36164.9</v>
      </c>
      <c r="G10" s="54">
        <f t="shared" si="0"/>
        <v>25350</v>
      </c>
      <c r="H10" s="54">
        <f t="shared" si="0"/>
        <v>40388.58</v>
      </c>
      <c r="I10" s="54">
        <f t="shared" si="0"/>
        <v>25350</v>
      </c>
      <c r="J10" s="54">
        <f t="shared" si="0"/>
        <v>33131.550000000003</v>
      </c>
      <c r="K10" s="54">
        <f t="shared" si="0"/>
        <v>25350</v>
      </c>
      <c r="L10" s="54">
        <f t="shared" si="0"/>
        <v>39509.980000000003</v>
      </c>
      <c r="M10" s="108">
        <f>SUM(M5:M9)</f>
        <v>25350</v>
      </c>
      <c r="N10" s="108"/>
      <c r="O10" s="108"/>
    </row>
    <row r="11" spans="1:15" s="50" customFormat="1" ht="15" customHeight="1" x14ac:dyDescent="0.2">
      <c r="A11" s="48"/>
      <c r="B11" s="66" t="s">
        <v>110</v>
      </c>
      <c r="C11" s="49"/>
      <c r="D11" s="19"/>
      <c r="E11" s="59"/>
      <c r="F11" s="59"/>
      <c r="G11" s="88"/>
      <c r="H11" s="88"/>
      <c r="I11" s="82"/>
      <c r="J11" s="82"/>
      <c r="K11" s="105"/>
      <c r="L11" s="112"/>
      <c r="M11" s="144"/>
      <c r="N11" s="144"/>
      <c r="O11" s="144"/>
    </row>
    <row r="12" spans="1:15" ht="18" x14ac:dyDescent="0.2">
      <c r="A12" s="20" t="s">
        <v>12</v>
      </c>
      <c r="B12" s="73"/>
      <c r="C12" s="21"/>
      <c r="D12" s="24"/>
      <c r="E12" s="57"/>
      <c r="F12" s="57"/>
      <c r="G12" s="89"/>
      <c r="H12" s="89"/>
      <c r="I12" s="80"/>
      <c r="J12" s="80"/>
      <c r="K12" s="104"/>
      <c r="L12" s="104"/>
      <c r="M12" s="142"/>
      <c r="N12" s="142"/>
      <c r="O12" s="142"/>
    </row>
    <row r="13" spans="1:15" s="13" customFormat="1" ht="90" x14ac:dyDescent="0.2">
      <c r="A13" s="22" t="s">
        <v>13</v>
      </c>
      <c r="B13" s="68" t="s">
        <v>167</v>
      </c>
      <c r="C13" s="23" t="s">
        <v>14</v>
      </c>
      <c r="D13" s="24" t="s">
        <v>15</v>
      </c>
      <c r="E13" s="57">
        <v>3615</v>
      </c>
      <c r="F13" s="57">
        <v>3624.139999999999</v>
      </c>
      <c r="G13" s="89">
        <v>3652</v>
      </c>
      <c r="H13" s="89">
        <v>3615.3599999999992</v>
      </c>
      <c r="I13" s="81">
        <v>3689</v>
      </c>
      <c r="J13" s="81">
        <v>3689.28</v>
      </c>
      <c r="K13" s="104">
        <f>I13*1.01</f>
        <v>3725.89</v>
      </c>
      <c r="L13" s="113">
        <v>3726.24</v>
      </c>
      <c r="M13" s="143">
        <v>4368</v>
      </c>
      <c r="N13" s="148" t="s">
        <v>152</v>
      </c>
      <c r="O13" s="142">
        <v>1221.3599999999997</v>
      </c>
    </row>
    <row r="14" spans="1:15" s="13" customFormat="1" ht="15" x14ac:dyDescent="0.2">
      <c r="A14" s="25"/>
      <c r="B14" s="68" t="s">
        <v>167</v>
      </c>
      <c r="C14" s="23" t="s">
        <v>16</v>
      </c>
      <c r="D14" s="24" t="s">
        <v>17</v>
      </c>
      <c r="E14" s="57">
        <v>387</v>
      </c>
      <c r="F14" s="57"/>
      <c r="G14" s="89">
        <v>391</v>
      </c>
      <c r="H14" s="89"/>
      <c r="I14" s="81">
        <v>369</v>
      </c>
      <c r="J14" s="81"/>
      <c r="K14" s="104">
        <f>I14*1.01</f>
        <v>372.69</v>
      </c>
      <c r="L14" s="113">
        <v>0</v>
      </c>
      <c r="M14" s="143">
        <v>436.8</v>
      </c>
      <c r="N14" s="143" t="s">
        <v>127</v>
      </c>
      <c r="O14" s="142">
        <v>-436.8</v>
      </c>
    </row>
    <row r="15" spans="1:15" ht="15" x14ac:dyDescent="0.2">
      <c r="A15" s="26"/>
      <c r="B15" s="68" t="s">
        <v>167</v>
      </c>
      <c r="C15" s="23" t="s">
        <v>18</v>
      </c>
      <c r="D15" s="12" t="s">
        <v>19</v>
      </c>
      <c r="E15" s="58">
        <v>1549</v>
      </c>
      <c r="F15" s="58">
        <v>1162.0799999999997</v>
      </c>
      <c r="G15" s="87">
        <v>1565</v>
      </c>
      <c r="H15" s="87">
        <v>1549.4399999999994</v>
      </c>
      <c r="I15" s="81">
        <v>1581</v>
      </c>
      <c r="J15" s="81">
        <v>1581.12</v>
      </c>
      <c r="K15" s="104">
        <f>I15*1.01</f>
        <v>1596.81</v>
      </c>
      <c r="L15" s="113">
        <v>1596.96</v>
      </c>
      <c r="M15" s="143">
        <v>1872</v>
      </c>
      <c r="N15" s="143" t="s">
        <v>135</v>
      </c>
      <c r="O15" s="142">
        <v>523.44000000000005</v>
      </c>
    </row>
    <row r="16" spans="1:15" ht="45" customHeight="1" x14ac:dyDescent="0.2">
      <c r="A16" s="26"/>
      <c r="B16" s="68" t="s">
        <v>167</v>
      </c>
      <c r="C16" s="23" t="s">
        <v>20</v>
      </c>
      <c r="D16" s="24" t="s">
        <v>21</v>
      </c>
      <c r="E16" s="57">
        <v>450</v>
      </c>
      <c r="F16" s="57">
        <v>363.49</v>
      </c>
      <c r="G16" s="89">
        <v>450</v>
      </c>
      <c r="H16" s="89">
        <v>238.23999999999995</v>
      </c>
      <c r="I16" s="81">
        <v>450</v>
      </c>
      <c r="J16" s="81">
        <v>514.1</v>
      </c>
      <c r="K16" s="104">
        <v>500</v>
      </c>
      <c r="L16" s="113">
        <v>349.77</v>
      </c>
      <c r="M16" s="143">
        <v>500</v>
      </c>
      <c r="N16" s="143"/>
      <c r="O16" s="142">
        <v>24.654999999999973</v>
      </c>
    </row>
    <row r="17" spans="1:15" ht="16" customHeight="1" x14ac:dyDescent="0.2">
      <c r="A17" s="26"/>
      <c r="B17" s="68" t="s">
        <v>168</v>
      </c>
      <c r="C17" s="23" t="s">
        <v>22</v>
      </c>
      <c r="D17" s="24" t="s">
        <v>81</v>
      </c>
      <c r="E17" s="57">
        <v>35</v>
      </c>
      <c r="F17" s="57">
        <v>35</v>
      </c>
      <c r="G17" s="89">
        <v>35</v>
      </c>
      <c r="H17" s="89">
        <v>35</v>
      </c>
      <c r="I17" s="81">
        <v>35</v>
      </c>
      <c r="J17" s="81">
        <v>35</v>
      </c>
      <c r="K17" s="104">
        <v>35</v>
      </c>
      <c r="L17" s="113">
        <v>35</v>
      </c>
      <c r="M17" s="142">
        <v>38.5</v>
      </c>
      <c r="N17" s="142" t="s">
        <v>126</v>
      </c>
      <c r="O17" s="142">
        <v>-3.5</v>
      </c>
    </row>
    <row r="18" spans="1:15" ht="91" customHeight="1" x14ac:dyDescent="0.2">
      <c r="A18" s="26"/>
      <c r="B18" s="68" t="s">
        <v>168</v>
      </c>
      <c r="C18" s="23" t="s">
        <v>24</v>
      </c>
      <c r="D18" s="24" t="s">
        <v>23</v>
      </c>
      <c r="E18" s="57">
        <v>520</v>
      </c>
      <c r="F18" s="57">
        <v>512.19000000000005</v>
      </c>
      <c r="G18" s="89">
        <v>530</v>
      </c>
      <c r="H18" s="89">
        <v>589.28</v>
      </c>
      <c r="I18" s="81">
        <v>590</v>
      </c>
      <c r="J18" s="81">
        <v>827.31999999999994</v>
      </c>
      <c r="K18" s="104">
        <v>650</v>
      </c>
      <c r="L18" s="113">
        <v>842.96</v>
      </c>
      <c r="M18" s="142">
        <v>875</v>
      </c>
      <c r="N18" s="143" t="s">
        <v>148</v>
      </c>
      <c r="O18" s="142">
        <v>782.96</v>
      </c>
    </row>
    <row r="19" spans="1:15" ht="53" customHeight="1" x14ac:dyDescent="0.2">
      <c r="A19" s="26"/>
      <c r="B19" s="68" t="s">
        <v>168</v>
      </c>
      <c r="C19" s="23" t="s">
        <v>26</v>
      </c>
      <c r="D19" s="24" t="s">
        <v>25</v>
      </c>
      <c r="E19" s="57">
        <v>550</v>
      </c>
      <c r="F19" s="57">
        <v>560</v>
      </c>
      <c r="G19" s="89">
        <v>560</v>
      </c>
      <c r="H19" s="89">
        <v>575</v>
      </c>
      <c r="I19" s="81">
        <v>575</v>
      </c>
      <c r="J19" s="81">
        <v>365</v>
      </c>
      <c r="K19" s="104">
        <v>400</v>
      </c>
      <c r="L19" s="113">
        <v>525</v>
      </c>
      <c r="M19" s="142">
        <v>577.5</v>
      </c>
      <c r="N19" s="142" t="s">
        <v>126</v>
      </c>
      <c r="O19" s="142">
        <v>-52.5</v>
      </c>
    </row>
    <row r="20" spans="1:15" ht="15" customHeight="1" x14ac:dyDescent="0.2">
      <c r="A20" s="26"/>
      <c r="B20" s="68" t="s">
        <v>168</v>
      </c>
      <c r="C20" s="23" t="s">
        <v>28</v>
      </c>
      <c r="D20" s="24" t="s">
        <v>27</v>
      </c>
      <c r="E20" s="57">
        <v>100</v>
      </c>
      <c r="F20" s="57"/>
      <c r="G20" s="89">
        <v>0</v>
      </c>
      <c r="H20" s="89"/>
      <c r="I20" s="81">
        <v>100</v>
      </c>
      <c r="J20" s="81"/>
      <c r="K20" s="104">
        <v>0</v>
      </c>
      <c r="L20" s="113">
        <v>0</v>
      </c>
      <c r="M20" s="142">
        <v>0</v>
      </c>
      <c r="N20" s="142"/>
      <c r="O20" s="142">
        <v>0</v>
      </c>
    </row>
    <row r="21" spans="1:15" ht="48" customHeight="1" x14ac:dyDescent="0.2">
      <c r="A21" s="22"/>
      <c r="B21" s="68" t="s">
        <v>168</v>
      </c>
      <c r="C21" s="23" t="s">
        <v>95</v>
      </c>
      <c r="D21" s="24" t="s">
        <v>29</v>
      </c>
      <c r="E21" s="57">
        <v>450</v>
      </c>
      <c r="F21" s="57">
        <v>120</v>
      </c>
      <c r="G21" s="89">
        <v>450</v>
      </c>
      <c r="H21" s="89">
        <v>140</v>
      </c>
      <c r="I21" s="81">
        <v>350</v>
      </c>
      <c r="J21" s="81">
        <v>200.36</v>
      </c>
      <c r="K21" s="104">
        <v>250</v>
      </c>
      <c r="L21" s="113">
        <v>190.36</v>
      </c>
      <c r="M21" s="142">
        <v>250</v>
      </c>
      <c r="N21" s="143" t="s">
        <v>139</v>
      </c>
      <c r="O21" s="142">
        <v>65.360000000000014</v>
      </c>
    </row>
    <row r="22" spans="1:15" ht="30" customHeight="1" x14ac:dyDescent="0.2">
      <c r="A22" s="22" t="s">
        <v>170</v>
      </c>
      <c r="B22" s="68" t="s">
        <v>170</v>
      </c>
      <c r="C22" s="23" t="s">
        <v>47</v>
      </c>
      <c r="D22" s="24" t="s">
        <v>48</v>
      </c>
      <c r="E22" s="57">
        <v>325</v>
      </c>
      <c r="F22" s="57">
        <v>325</v>
      </c>
      <c r="G22" s="89">
        <v>340</v>
      </c>
      <c r="H22" s="89"/>
      <c r="I22" s="81">
        <v>350</v>
      </c>
      <c r="J22" s="81">
        <v>800</v>
      </c>
      <c r="K22" s="104">
        <v>400</v>
      </c>
      <c r="L22" s="113">
        <v>400</v>
      </c>
      <c r="M22" s="142">
        <v>400</v>
      </c>
      <c r="N22" s="142"/>
      <c r="O22" s="142">
        <v>0</v>
      </c>
    </row>
    <row r="23" spans="1:15" ht="15" customHeight="1" x14ac:dyDescent="0.2">
      <c r="A23" s="26"/>
      <c r="B23" s="68" t="s">
        <v>170</v>
      </c>
      <c r="C23" s="23" t="s">
        <v>49</v>
      </c>
      <c r="D23" s="24" t="s">
        <v>50</v>
      </c>
      <c r="E23" s="57">
        <v>140</v>
      </c>
      <c r="F23" s="57">
        <v>120.59</v>
      </c>
      <c r="G23" s="89">
        <v>115</v>
      </c>
      <c r="H23" s="89">
        <v>80.849999999999994</v>
      </c>
      <c r="I23" s="81">
        <v>140</v>
      </c>
      <c r="J23" s="81">
        <v>274.5</v>
      </c>
      <c r="K23" s="104">
        <v>140</v>
      </c>
      <c r="L23" s="113">
        <v>236.32</v>
      </c>
      <c r="M23" s="142">
        <v>346.60266666666666</v>
      </c>
      <c r="N23" s="142" t="s">
        <v>126</v>
      </c>
      <c r="O23" s="142">
        <v>-31.509333333333359</v>
      </c>
    </row>
    <row r="24" spans="1:15" ht="15" customHeight="1" x14ac:dyDescent="0.2">
      <c r="A24" s="29"/>
      <c r="B24" s="68" t="s">
        <v>170</v>
      </c>
      <c r="C24" s="10" t="s">
        <v>51</v>
      </c>
      <c r="D24" s="24" t="s">
        <v>160</v>
      </c>
      <c r="E24" s="57">
        <v>200</v>
      </c>
      <c r="F24" s="57">
        <v>0</v>
      </c>
      <c r="G24" s="89">
        <v>0</v>
      </c>
      <c r="H24" s="89"/>
      <c r="I24" s="81">
        <v>0</v>
      </c>
      <c r="J24" s="81">
        <v>50</v>
      </c>
      <c r="K24" s="104"/>
      <c r="L24" s="113"/>
      <c r="M24" s="142">
        <v>0</v>
      </c>
      <c r="N24" s="142" t="s">
        <v>158</v>
      </c>
      <c r="O24" s="142">
        <v>0</v>
      </c>
    </row>
    <row r="25" spans="1:15" ht="15" customHeight="1" x14ac:dyDescent="0.2">
      <c r="A25" s="158"/>
      <c r="B25" s="159" t="s">
        <v>170</v>
      </c>
      <c r="C25" s="160" t="s">
        <v>52</v>
      </c>
      <c r="D25" s="161" t="s">
        <v>53</v>
      </c>
      <c r="E25" s="162">
        <v>0</v>
      </c>
      <c r="F25" s="162">
        <v>0</v>
      </c>
      <c r="G25" s="162">
        <v>0</v>
      </c>
      <c r="H25" s="162"/>
      <c r="I25" s="163">
        <v>0</v>
      </c>
      <c r="J25" s="163">
        <v>0</v>
      </c>
      <c r="K25" s="164"/>
      <c r="L25" s="163"/>
      <c r="M25" s="164">
        <v>0</v>
      </c>
      <c r="N25" s="164" t="s">
        <v>138</v>
      </c>
      <c r="O25" s="164">
        <v>0</v>
      </c>
    </row>
    <row r="26" spans="1:15" s="13" customFormat="1" ht="30" customHeight="1" x14ac:dyDescent="0.2">
      <c r="A26" s="27" t="s">
        <v>38</v>
      </c>
      <c r="B26" s="67" t="s">
        <v>171</v>
      </c>
      <c r="C26" s="28" t="s">
        <v>39</v>
      </c>
      <c r="D26" s="47" t="s">
        <v>82</v>
      </c>
      <c r="E26" s="58">
        <v>650</v>
      </c>
      <c r="F26" s="58">
        <v>530</v>
      </c>
      <c r="G26" s="87">
        <v>690</v>
      </c>
      <c r="H26" s="87">
        <v>655</v>
      </c>
      <c r="I26" s="81">
        <v>555</v>
      </c>
      <c r="J26" s="81">
        <v>530</v>
      </c>
      <c r="K26" s="104">
        <v>660</v>
      </c>
      <c r="L26" s="113">
        <v>655</v>
      </c>
      <c r="M26" s="143">
        <v>583</v>
      </c>
      <c r="N26" s="143" t="s">
        <v>128</v>
      </c>
      <c r="O26" s="142">
        <v>72</v>
      </c>
    </row>
    <row r="27" spans="1:15" ht="15" customHeight="1" x14ac:dyDescent="0.2">
      <c r="A27" s="25"/>
      <c r="B27" s="67" t="s">
        <v>171</v>
      </c>
      <c r="C27" s="28" t="s">
        <v>40</v>
      </c>
      <c r="D27" s="12" t="s">
        <v>41</v>
      </c>
      <c r="E27" s="58">
        <v>250</v>
      </c>
      <c r="F27" s="58">
        <v>0</v>
      </c>
      <c r="G27" s="87">
        <v>500</v>
      </c>
      <c r="H27" s="87"/>
      <c r="I27" s="81">
        <v>250</v>
      </c>
      <c r="J27" s="81">
        <v>12.6</v>
      </c>
      <c r="K27" s="104">
        <v>250</v>
      </c>
      <c r="L27" s="113">
        <v>380.85</v>
      </c>
      <c r="M27" s="142">
        <v>0</v>
      </c>
      <c r="N27" s="142" t="s">
        <v>129</v>
      </c>
      <c r="O27" s="142">
        <v>380.85</v>
      </c>
    </row>
    <row r="28" spans="1:15" ht="31" customHeight="1" x14ac:dyDescent="0.2">
      <c r="A28" s="32"/>
      <c r="B28" s="67" t="s">
        <v>172</v>
      </c>
      <c r="C28" s="10" t="s">
        <v>80</v>
      </c>
      <c r="D28" s="24" t="s">
        <v>101</v>
      </c>
      <c r="E28" s="57">
        <v>0</v>
      </c>
      <c r="F28" s="57">
        <v>1625.8</v>
      </c>
      <c r="G28" s="89">
        <v>2000</v>
      </c>
      <c r="H28" s="89">
        <v>800</v>
      </c>
      <c r="I28" s="81">
        <v>1000</v>
      </c>
      <c r="J28" s="81">
        <v>693.76</v>
      </c>
      <c r="K28" s="104">
        <v>750</v>
      </c>
      <c r="L28" s="113">
        <v>1097.98</v>
      </c>
      <c r="M28" s="142">
        <v>1811.6670000000001</v>
      </c>
      <c r="N28" s="142" t="s">
        <v>126</v>
      </c>
      <c r="O28" s="142">
        <v>-164.69700000000012</v>
      </c>
    </row>
    <row r="29" spans="1:15" ht="15" customHeight="1" x14ac:dyDescent="0.2">
      <c r="A29" s="32"/>
      <c r="B29" s="67" t="s">
        <v>171</v>
      </c>
      <c r="C29" s="10" t="s">
        <v>87</v>
      </c>
      <c r="D29" s="24" t="s">
        <v>92</v>
      </c>
      <c r="E29" s="57">
        <v>0</v>
      </c>
      <c r="F29" s="57">
        <v>76.580000000000013</v>
      </c>
      <c r="G29" s="89">
        <v>115</v>
      </c>
      <c r="H29" s="89">
        <v>119.89999999999999</v>
      </c>
      <c r="I29" s="81">
        <v>120</v>
      </c>
      <c r="J29" s="81"/>
      <c r="K29" s="104">
        <v>0</v>
      </c>
      <c r="L29" s="113">
        <v>0</v>
      </c>
      <c r="M29" s="142">
        <v>0</v>
      </c>
      <c r="N29" s="142"/>
      <c r="O29" s="142">
        <v>0</v>
      </c>
    </row>
    <row r="30" spans="1:15" ht="29" customHeight="1" x14ac:dyDescent="0.2">
      <c r="A30" s="32"/>
      <c r="B30" s="67" t="s">
        <v>172</v>
      </c>
      <c r="C30" s="10" t="s">
        <v>91</v>
      </c>
      <c r="D30" s="24" t="s">
        <v>96</v>
      </c>
      <c r="E30" s="57">
        <v>0</v>
      </c>
      <c r="F30" s="57">
        <v>280.2</v>
      </c>
      <c r="G30" s="89">
        <v>1000</v>
      </c>
      <c r="H30" s="89">
        <v>425.41999999999996</v>
      </c>
      <c r="I30" s="81">
        <v>300</v>
      </c>
      <c r="J30" s="81">
        <v>160.82999999999998</v>
      </c>
      <c r="K30" s="104"/>
      <c r="L30" s="113">
        <v>261.73</v>
      </c>
      <c r="M30" s="143">
        <v>300</v>
      </c>
      <c r="N30" s="143" t="s">
        <v>136</v>
      </c>
      <c r="O30" s="142">
        <v>-38.269999999999982</v>
      </c>
    </row>
    <row r="31" spans="1:15" s="30" customFormat="1" ht="60" customHeight="1" x14ac:dyDescent="0.2">
      <c r="A31" s="32"/>
      <c r="B31" s="67" t="s">
        <v>172</v>
      </c>
      <c r="C31" s="10" t="s">
        <v>93</v>
      </c>
      <c r="D31" s="24" t="s">
        <v>94</v>
      </c>
      <c r="E31" s="57">
        <v>0</v>
      </c>
      <c r="F31" s="57">
        <v>0</v>
      </c>
      <c r="G31" s="89">
        <v>500</v>
      </c>
      <c r="H31" s="89">
        <v>150</v>
      </c>
      <c r="I31" s="81">
        <v>500</v>
      </c>
      <c r="J31" s="81">
        <v>1574.0700000000004</v>
      </c>
      <c r="K31" s="104">
        <v>1000</v>
      </c>
      <c r="L31" s="113">
        <v>813.35</v>
      </c>
      <c r="M31" s="143">
        <v>1500</v>
      </c>
      <c r="N31" s="143" t="s">
        <v>137</v>
      </c>
      <c r="O31" s="142">
        <v>-386.65000000000009</v>
      </c>
    </row>
    <row r="32" spans="1:15" s="30" customFormat="1" ht="29" customHeight="1" x14ac:dyDescent="0.2">
      <c r="A32" s="22" t="s">
        <v>54</v>
      </c>
      <c r="B32" s="68" t="s">
        <v>173</v>
      </c>
      <c r="C32" s="10" t="s">
        <v>55</v>
      </c>
      <c r="D32" s="24" t="s">
        <v>84</v>
      </c>
      <c r="E32" s="57">
        <v>6000</v>
      </c>
      <c r="F32" s="57">
        <v>4330</v>
      </c>
      <c r="G32" s="89">
        <v>7000</v>
      </c>
      <c r="H32" s="89">
        <v>4830</v>
      </c>
      <c r="I32" s="81">
        <v>7000</v>
      </c>
      <c r="J32" s="81">
        <v>3261.44</v>
      </c>
      <c r="K32" s="104">
        <v>7000</v>
      </c>
      <c r="L32" s="113">
        <v>3522</v>
      </c>
      <c r="M32" s="142">
        <v>5000</v>
      </c>
      <c r="N32" s="143" t="s">
        <v>153</v>
      </c>
      <c r="O32" s="142">
        <v>534.57142857142844</v>
      </c>
    </row>
    <row r="33" spans="1:15" s="30" customFormat="1" ht="30" customHeight="1" x14ac:dyDescent="0.2">
      <c r="A33" s="25" t="s">
        <v>85</v>
      </c>
      <c r="B33" s="159" t="s">
        <v>173</v>
      </c>
      <c r="C33" s="160" t="s">
        <v>56</v>
      </c>
      <c r="D33" s="161" t="s">
        <v>97</v>
      </c>
      <c r="E33" s="162">
        <v>0</v>
      </c>
      <c r="F33" s="162">
        <v>0</v>
      </c>
      <c r="G33" s="162">
        <v>0</v>
      </c>
      <c r="H33" s="162">
        <v>0</v>
      </c>
      <c r="I33" s="163">
        <v>0</v>
      </c>
      <c r="J33" s="163"/>
      <c r="K33" s="164">
        <v>0</v>
      </c>
      <c r="L33" s="163">
        <v>0</v>
      </c>
      <c r="M33" s="164">
        <v>0</v>
      </c>
      <c r="N33" s="162" t="s">
        <v>140</v>
      </c>
      <c r="O33" s="164">
        <v>0</v>
      </c>
    </row>
    <row r="34" spans="1:15" s="30" customFormat="1" ht="15" customHeight="1" x14ac:dyDescent="0.2">
      <c r="A34" s="31" t="s">
        <v>86</v>
      </c>
      <c r="B34" s="68" t="s">
        <v>175</v>
      </c>
      <c r="C34" s="10" t="s">
        <v>57</v>
      </c>
      <c r="D34" s="24" t="s">
        <v>58</v>
      </c>
      <c r="E34" s="57">
        <v>205</v>
      </c>
      <c r="F34" s="57">
        <v>185</v>
      </c>
      <c r="G34" s="89">
        <v>400</v>
      </c>
      <c r="H34" s="89">
        <v>200</v>
      </c>
      <c r="I34" s="81">
        <v>250</v>
      </c>
      <c r="J34" s="81">
        <v>300</v>
      </c>
      <c r="K34" s="104">
        <v>300</v>
      </c>
      <c r="L34" s="113">
        <v>320</v>
      </c>
      <c r="M34" s="142">
        <v>330</v>
      </c>
      <c r="N34" s="142" t="s">
        <v>126</v>
      </c>
      <c r="O34" s="142">
        <v>-10</v>
      </c>
    </row>
    <row r="35" spans="1:15" ht="15" customHeight="1" x14ac:dyDescent="0.2">
      <c r="A35" s="26"/>
      <c r="B35" s="68" t="s">
        <v>175</v>
      </c>
      <c r="C35" s="10" t="s">
        <v>59</v>
      </c>
      <c r="D35" s="24" t="s">
        <v>60</v>
      </c>
      <c r="E35" s="57">
        <v>300</v>
      </c>
      <c r="F35" s="57">
        <v>2179</v>
      </c>
      <c r="G35" s="89">
        <v>300</v>
      </c>
      <c r="H35" s="89"/>
      <c r="I35" s="81">
        <v>300</v>
      </c>
      <c r="J35" s="81">
        <v>1050</v>
      </c>
      <c r="K35" s="104">
        <v>300</v>
      </c>
      <c r="L35" s="113">
        <v>0</v>
      </c>
      <c r="M35" s="142">
        <v>330</v>
      </c>
      <c r="N35" s="142" t="s">
        <v>126</v>
      </c>
      <c r="O35" s="142">
        <v>-330</v>
      </c>
    </row>
    <row r="36" spans="1:15" s="13" customFormat="1" ht="15" customHeight="1" x14ac:dyDescent="0.2">
      <c r="A36" s="26"/>
      <c r="B36" s="68" t="s">
        <v>173</v>
      </c>
      <c r="C36" s="10" t="s">
        <v>61</v>
      </c>
      <c r="D36" s="24" t="s">
        <v>83</v>
      </c>
      <c r="E36" s="57">
        <v>1000</v>
      </c>
      <c r="F36" s="57">
        <v>0</v>
      </c>
      <c r="G36" s="89">
        <v>200</v>
      </c>
      <c r="H36" s="89"/>
      <c r="I36" s="81">
        <v>0</v>
      </c>
      <c r="J36" s="81"/>
      <c r="K36" s="104">
        <v>0</v>
      </c>
      <c r="L36" s="113">
        <v>0</v>
      </c>
      <c r="M36" s="142">
        <v>0</v>
      </c>
      <c r="N36" s="142"/>
      <c r="O36" s="142">
        <v>0</v>
      </c>
    </row>
    <row r="37" spans="1:15" ht="22" customHeight="1" x14ac:dyDescent="0.2">
      <c r="A37" s="26"/>
      <c r="B37" s="68" t="s">
        <v>173</v>
      </c>
      <c r="C37" s="10" t="s">
        <v>62</v>
      </c>
      <c r="D37" s="24" t="s">
        <v>159</v>
      </c>
      <c r="E37" s="57">
        <v>1000</v>
      </c>
      <c r="F37" s="57">
        <v>2950</v>
      </c>
      <c r="G37" s="89">
        <f>1000+750</f>
        <v>1750</v>
      </c>
      <c r="H37" s="89">
        <v>450</v>
      </c>
      <c r="I37" s="81">
        <f>500+750</f>
        <v>1250</v>
      </c>
      <c r="J37" s="81">
        <v>1930</v>
      </c>
      <c r="K37" s="104">
        <f>1200+750</f>
        <v>1950</v>
      </c>
      <c r="L37" s="113">
        <v>1400</v>
      </c>
      <c r="M37" s="142">
        <v>1500</v>
      </c>
      <c r="N37" s="142" t="s">
        <v>130</v>
      </c>
      <c r="O37" s="142">
        <v>-100</v>
      </c>
    </row>
    <row r="38" spans="1:15" ht="15" customHeight="1" x14ac:dyDescent="0.2">
      <c r="A38" s="26"/>
      <c r="B38" s="68" t="s">
        <v>173</v>
      </c>
      <c r="C38" s="10" t="s">
        <v>64</v>
      </c>
      <c r="D38" s="24" t="s">
        <v>63</v>
      </c>
      <c r="E38" s="57">
        <v>200</v>
      </c>
      <c r="F38" s="57">
        <v>0</v>
      </c>
      <c r="G38" s="89">
        <v>0</v>
      </c>
      <c r="H38" s="89"/>
      <c r="I38" s="81">
        <v>250</v>
      </c>
      <c r="J38" s="81">
        <v>168.56000000000003</v>
      </c>
      <c r="K38" s="104">
        <v>200</v>
      </c>
      <c r="L38" s="113">
        <v>0</v>
      </c>
      <c r="M38" s="142">
        <v>200</v>
      </c>
      <c r="N38" s="142"/>
      <c r="O38" s="142">
        <v>0</v>
      </c>
    </row>
    <row r="39" spans="1:15" ht="15" customHeight="1" x14ac:dyDescent="0.2">
      <c r="A39" s="25"/>
      <c r="B39" s="68" t="s">
        <v>173</v>
      </c>
      <c r="C39" s="10" t="s">
        <v>66</v>
      </c>
      <c r="D39" s="24" t="s">
        <v>65</v>
      </c>
      <c r="E39" s="57">
        <v>325</v>
      </c>
      <c r="F39" s="57">
        <v>297.44</v>
      </c>
      <c r="G39" s="89">
        <v>340</v>
      </c>
      <c r="H39" s="89">
        <v>301.60000000000002</v>
      </c>
      <c r="I39" s="81">
        <v>570</v>
      </c>
      <c r="J39" s="81">
        <v>324.48</v>
      </c>
      <c r="K39" s="104">
        <v>400</v>
      </c>
      <c r="L39" s="113">
        <v>370.24</v>
      </c>
      <c r="M39" s="142">
        <v>440.00000000000006</v>
      </c>
      <c r="N39" s="142" t="s">
        <v>126</v>
      </c>
      <c r="O39" s="142">
        <v>330.23999999999995</v>
      </c>
    </row>
    <row r="40" spans="1:15" ht="30" x14ac:dyDescent="0.2">
      <c r="A40" s="32"/>
      <c r="B40" s="68" t="s">
        <v>173</v>
      </c>
      <c r="C40" s="10" t="s">
        <v>67</v>
      </c>
      <c r="D40" s="24" t="s">
        <v>98</v>
      </c>
      <c r="E40" s="57">
        <v>275</v>
      </c>
      <c r="F40" s="57">
        <v>191.99</v>
      </c>
      <c r="G40" s="89">
        <v>250</v>
      </c>
      <c r="H40" s="89">
        <v>115.95</v>
      </c>
      <c r="I40" s="81">
        <v>200</v>
      </c>
      <c r="J40" s="81">
        <v>266.96999999999997</v>
      </c>
      <c r="K40" s="104">
        <v>200</v>
      </c>
      <c r="L40" s="113">
        <v>519.71</v>
      </c>
      <c r="M40" s="142">
        <v>250</v>
      </c>
      <c r="N40" s="143" t="s">
        <v>150</v>
      </c>
      <c r="O40" s="142">
        <v>269.71000000000004</v>
      </c>
    </row>
    <row r="41" spans="1:15" ht="15" customHeight="1" x14ac:dyDescent="0.2">
      <c r="A41" s="32"/>
      <c r="B41" s="68" t="s">
        <v>173</v>
      </c>
      <c r="C41" s="10" t="s">
        <v>88</v>
      </c>
      <c r="D41" s="24" t="s">
        <v>90</v>
      </c>
      <c r="E41" s="57">
        <v>0</v>
      </c>
      <c r="F41" s="57">
        <v>196.33</v>
      </c>
      <c r="G41" s="89">
        <v>0</v>
      </c>
      <c r="H41" s="89"/>
      <c r="I41" s="81">
        <v>0</v>
      </c>
      <c r="J41" s="81"/>
      <c r="K41" s="104">
        <v>0</v>
      </c>
      <c r="L41" s="113">
        <v>0</v>
      </c>
      <c r="M41" s="142"/>
      <c r="N41" s="142"/>
      <c r="O41" s="142">
        <v>0</v>
      </c>
    </row>
    <row r="42" spans="1:15" s="13" customFormat="1" ht="30" x14ac:dyDescent="0.2">
      <c r="A42" s="32"/>
      <c r="B42" s="68" t="s">
        <v>176</v>
      </c>
      <c r="C42" s="10" t="s">
        <v>89</v>
      </c>
      <c r="D42" s="24" t="s">
        <v>99</v>
      </c>
      <c r="E42" s="57">
        <v>0</v>
      </c>
      <c r="F42" s="57">
        <v>450.4</v>
      </c>
      <c r="G42" s="89">
        <v>3000</v>
      </c>
      <c r="H42" s="89">
        <v>4370.66</v>
      </c>
      <c r="I42" s="81">
        <v>3000</v>
      </c>
      <c r="J42" s="81">
        <v>8952.3700000000008</v>
      </c>
      <c r="K42" s="104">
        <v>6000</v>
      </c>
      <c r="L42" s="113">
        <v>652.15</v>
      </c>
      <c r="M42" s="143">
        <v>5000</v>
      </c>
      <c r="N42" s="143" t="s">
        <v>141</v>
      </c>
      <c r="O42" s="142">
        <v>-3347.85</v>
      </c>
    </row>
    <row r="43" spans="1:15" ht="33" customHeight="1" x14ac:dyDescent="0.2">
      <c r="A43" s="27" t="s">
        <v>36</v>
      </c>
      <c r="B43" s="68" t="s">
        <v>168</v>
      </c>
      <c r="C43" s="28" t="s">
        <v>37</v>
      </c>
      <c r="D43" s="12" t="s">
        <v>36</v>
      </c>
      <c r="E43" s="58">
        <v>0</v>
      </c>
      <c r="F43" s="58">
        <v>0</v>
      </c>
      <c r="G43" s="87">
        <v>0</v>
      </c>
      <c r="H43" s="87"/>
      <c r="I43" s="81">
        <v>0</v>
      </c>
      <c r="J43" s="81"/>
      <c r="K43" s="104">
        <v>0</v>
      </c>
      <c r="L43" s="113">
        <v>0</v>
      </c>
      <c r="M43" s="142">
        <v>0</v>
      </c>
      <c r="N43" s="142"/>
      <c r="O43" s="142">
        <v>0</v>
      </c>
    </row>
    <row r="44" spans="1:15" ht="30" customHeight="1" x14ac:dyDescent="0.2">
      <c r="A44" s="22" t="s">
        <v>42</v>
      </c>
      <c r="B44" s="68" t="s">
        <v>168</v>
      </c>
      <c r="C44" s="23" t="s">
        <v>43</v>
      </c>
      <c r="D44" s="24" t="s">
        <v>44</v>
      </c>
      <c r="E44" s="57">
        <v>658</v>
      </c>
      <c r="F44" s="57">
        <v>657.24</v>
      </c>
      <c r="G44" s="89">
        <v>0</v>
      </c>
      <c r="H44" s="89"/>
      <c r="I44" s="81">
        <v>0</v>
      </c>
      <c r="J44" s="81"/>
      <c r="K44" s="104">
        <v>0</v>
      </c>
      <c r="L44" s="113">
        <v>0</v>
      </c>
      <c r="M44" s="142">
        <v>0</v>
      </c>
      <c r="N44" s="142"/>
      <c r="O44" s="142">
        <v>0</v>
      </c>
    </row>
    <row r="45" spans="1:15" ht="29" customHeight="1" x14ac:dyDescent="0.2">
      <c r="A45" s="26"/>
      <c r="B45" s="68" t="s">
        <v>168</v>
      </c>
      <c r="C45" s="23" t="s">
        <v>45</v>
      </c>
      <c r="D45" s="24" t="s">
        <v>46</v>
      </c>
      <c r="E45" s="57">
        <v>510</v>
      </c>
      <c r="F45" s="57">
        <v>0</v>
      </c>
      <c r="G45" s="89">
        <v>535</v>
      </c>
      <c r="H45" s="89">
        <v>650</v>
      </c>
      <c r="I45" s="81">
        <v>510</v>
      </c>
      <c r="J45" s="81">
        <v>692.5</v>
      </c>
      <c r="K45" s="104">
        <v>650</v>
      </c>
      <c r="L45" s="113">
        <v>501</v>
      </c>
      <c r="M45" s="142">
        <v>505</v>
      </c>
      <c r="N45" s="142" t="s">
        <v>132</v>
      </c>
      <c r="O45" s="142">
        <v>-25</v>
      </c>
    </row>
    <row r="46" spans="1:15" ht="30" customHeight="1" x14ac:dyDescent="0.2">
      <c r="A46" s="22" t="s">
        <v>174</v>
      </c>
      <c r="B46" s="68" t="s">
        <v>178</v>
      </c>
      <c r="C46" s="23" t="s">
        <v>30</v>
      </c>
      <c r="D46" s="24" t="s">
        <v>79</v>
      </c>
      <c r="E46" s="57">
        <v>277.72000000000003</v>
      </c>
      <c r="F46" s="57">
        <v>273.77999999999997</v>
      </c>
      <c r="G46" s="89">
        <v>275</v>
      </c>
      <c r="H46" s="89">
        <v>268.87</v>
      </c>
      <c r="I46" s="81">
        <v>278</v>
      </c>
      <c r="J46" s="81">
        <v>294.42</v>
      </c>
      <c r="K46" s="104">
        <v>300</v>
      </c>
      <c r="L46" s="113">
        <v>302.92</v>
      </c>
      <c r="M46" s="142">
        <v>330</v>
      </c>
      <c r="N46" s="142" t="s">
        <v>126</v>
      </c>
      <c r="O46" s="142">
        <v>-27.079999999999984</v>
      </c>
    </row>
    <row r="47" spans="1:15" ht="15" customHeight="1" x14ac:dyDescent="0.2">
      <c r="A47" s="26"/>
      <c r="B47" s="68" t="s">
        <v>178</v>
      </c>
      <c r="C47" s="23" t="s">
        <v>31</v>
      </c>
      <c r="D47" s="24" t="s">
        <v>32</v>
      </c>
      <c r="E47" s="57">
        <v>21.200000000000003</v>
      </c>
      <c r="F47" s="57">
        <v>0</v>
      </c>
      <c r="G47" s="89">
        <v>21.200000000000003</v>
      </c>
      <c r="H47" s="89"/>
      <c r="I47" s="81">
        <v>0</v>
      </c>
      <c r="J47" s="81"/>
      <c r="K47" s="104">
        <v>0</v>
      </c>
      <c r="L47" s="113">
        <v>0</v>
      </c>
      <c r="M47" s="142"/>
      <c r="N47" s="142" t="s">
        <v>155</v>
      </c>
      <c r="O47" s="142">
        <v>0</v>
      </c>
    </row>
    <row r="48" spans="1:15" ht="15" customHeight="1" x14ac:dyDescent="0.2">
      <c r="A48" s="26"/>
      <c r="B48" s="68" t="s">
        <v>178</v>
      </c>
      <c r="C48" s="23" t="s">
        <v>33</v>
      </c>
      <c r="D48" s="24" t="s">
        <v>34</v>
      </c>
      <c r="E48" s="57">
        <v>121.9</v>
      </c>
      <c r="F48" s="57">
        <v>109</v>
      </c>
      <c r="G48" s="89">
        <v>114</v>
      </c>
      <c r="H48" s="89"/>
      <c r="I48" s="81">
        <v>114</v>
      </c>
      <c r="J48" s="81">
        <v>224</v>
      </c>
      <c r="K48" s="104">
        <v>114</v>
      </c>
      <c r="L48" s="113">
        <v>112</v>
      </c>
      <c r="M48" s="142">
        <v>125.4</v>
      </c>
      <c r="N48" s="142" t="s">
        <v>126</v>
      </c>
      <c r="O48" s="142">
        <v>-13.400000000000006</v>
      </c>
    </row>
    <row r="49" spans="1:15" ht="29" customHeight="1" x14ac:dyDescent="0.2">
      <c r="A49" s="26"/>
      <c r="B49" s="68" t="s">
        <v>177</v>
      </c>
      <c r="C49" s="23" t="s">
        <v>35</v>
      </c>
      <c r="D49" s="24" t="s">
        <v>108</v>
      </c>
      <c r="E49" s="57">
        <v>500</v>
      </c>
      <c r="F49" s="57">
        <v>50</v>
      </c>
      <c r="G49" s="89">
        <v>500</v>
      </c>
      <c r="H49" s="89">
        <v>511.4</v>
      </c>
      <c r="I49" s="81">
        <v>500</v>
      </c>
      <c r="J49" s="81">
        <v>370</v>
      </c>
      <c r="K49" s="104">
        <v>500</v>
      </c>
      <c r="L49" s="113">
        <v>0</v>
      </c>
      <c r="M49" s="143">
        <v>500</v>
      </c>
      <c r="N49" s="143" t="s">
        <v>142</v>
      </c>
      <c r="O49" s="142">
        <v>-250</v>
      </c>
    </row>
    <row r="50" spans="1:15" ht="15" customHeight="1" x14ac:dyDescent="0.2">
      <c r="A50" s="26"/>
      <c r="B50" s="68"/>
      <c r="C50" s="23"/>
      <c r="D50" s="24"/>
      <c r="E50" s="57"/>
      <c r="F50" s="57"/>
      <c r="G50" s="89"/>
      <c r="H50" s="89"/>
      <c r="I50" s="81"/>
      <c r="J50" s="81"/>
      <c r="K50" s="104"/>
      <c r="L50" s="113"/>
      <c r="M50" s="142"/>
      <c r="N50" s="142"/>
      <c r="O50" s="142"/>
    </row>
    <row r="51" spans="1:15" s="35" customFormat="1" ht="15" customHeight="1" x14ac:dyDescent="0.2">
      <c r="A51" s="33"/>
      <c r="B51" s="74" t="s">
        <v>110</v>
      </c>
      <c r="C51" s="34"/>
      <c r="D51" s="34" t="s">
        <v>11</v>
      </c>
      <c r="E51" s="55">
        <f t="shared" ref="E51:L51" si="1">SUM(E13:E50)</f>
        <v>20614.820000000003</v>
      </c>
      <c r="F51" s="55">
        <f t="shared" si="1"/>
        <v>21205.250000000004</v>
      </c>
      <c r="G51" s="55">
        <f t="shared" si="1"/>
        <v>27578.2</v>
      </c>
      <c r="H51" s="55">
        <f t="shared" si="1"/>
        <v>20671.969999999998</v>
      </c>
      <c r="I51" s="55">
        <f t="shared" si="1"/>
        <v>25176</v>
      </c>
      <c r="J51" s="55">
        <f t="shared" si="1"/>
        <v>29142.68</v>
      </c>
      <c r="K51" s="55">
        <f t="shared" si="1"/>
        <v>28644.39</v>
      </c>
      <c r="L51" s="55">
        <f t="shared" si="1"/>
        <v>18811.539999999997</v>
      </c>
      <c r="M51" s="55">
        <f>SUM(M13:M50)</f>
        <v>28369.469666666664</v>
      </c>
      <c r="N51" s="108"/>
      <c r="O51" s="109"/>
    </row>
    <row r="52" spans="1:15" ht="15" customHeight="1" x14ac:dyDescent="0.2">
      <c r="A52" s="36"/>
      <c r="B52" s="69" t="s">
        <v>110</v>
      </c>
      <c r="C52" s="24"/>
      <c r="D52" s="24"/>
      <c r="E52" s="57"/>
      <c r="F52" s="57"/>
      <c r="G52" s="89"/>
      <c r="H52" s="89"/>
      <c r="I52" s="81" t="str">
        <f>IFERROR(#REF!/G52,"")</f>
        <v/>
      </c>
      <c r="J52" s="81" t="str">
        <f>IF(I52="","",IF(I52&gt;100%,"Check",""))</f>
        <v/>
      </c>
      <c r="K52" s="104"/>
      <c r="L52" s="113" t="str">
        <f>IF(K52="","",IF(K52&gt;100%,"Check",""))</f>
        <v/>
      </c>
      <c r="M52" s="142"/>
      <c r="N52" s="142"/>
      <c r="O52" s="142"/>
    </row>
    <row r="53" spans="1:15" s="39" customFormat="1" ht="18" x14ac:dyDescent="0.2">
      <c r="A53" s="37" t="s">
        <v>68</v>
      </c>
      <c r="B53" s="75" t="s">
        <v>110</v>
      </c>
      <c r="C53" s="38"/>
      <c r="D53" s="52"/>
      <c r="E53" s="60"/>
      <c r="F53" s="60"/>
      <c r="G53" s="90"/>
      <c r="H53" s="90"/>
      <c r="I53" s="81" t="str">
        <f>IFERROR(#REF!/G53,"")</f>
        <v/>
      </c>
      <c r="J53" s="81" t="str">
        <f>IF(I53="","",IF(I53&gt;100%,"Check",""))</f>
        <v/>
      </c>
      <c r="K53" s="105"/>
      <c r="L53" s="113" t="str">
        <f>IF(K53="","",IF(K53&gt;100%,"Check",""))</f>
        <v/>
      </c>
      <c r="M53" s="144"/>
      <c r="N53" s="144"/>
      <c r="O53" s="144"/>
    </row>
    <row r="54" spans="1:15" ht="15" customHeight="1" x14ac:dyDescent="0.2">
      <c r="A54" s="40" t="s">
        <v>69</v>
      </c>
      <c r="B54" s="68" t="s">
        <v>176</v>
      </c>
      <c r="C54" s="24" t="s">
        <v>70</v>
      </c>
      <c r="D54" s="24" t="s">
        <v>71</v>
      </c>
      <c r="E54" s="57">
        <v>2000</v>
      </c>
      <c r="F54" s="57"/>
      <c r="G54" s="89">
        <v>0</v>
      </c>
      <c r="H54" s="89">
        <v>0</v>
      </c>
      <c r="I54" s="81">
        <v>0</v>
      </c>
      <c r="J54" s="81"/>
      <c r="K54" s="104">
        <v>0</v>
      </c>
      <c r="L54" s="113">
        <v>0</v>
      </c>
      <c r="M54" s="142"/>
      <c r="N54" s="142"/>
      <c r="O54" s="142"/>
    </row>
    <row r="55" spans="1:15" ht="29" customHeight="1" x14ac:dyDescent="0.2">
      <c r="A55" s="32"/>
      <c r="B55" s="68" t="s">
        <v>176</v>
      </c>
      <c r="C55" s="24" t="s">
        <v>72</v>
      </c>
      <c r="D55" s="24" t="s">
        <v>100</v>
      </c>
      <c r="E55" s="57">
        <v>0</v>
      </c>
      <c r="F55" s="57">
        <v>12834</v>
      </c>
      <c r="G55" s="89">
        <v>0</v>
      </c>
      <c r="H55" s="89">
        <v>0</v>
      </c>
      <c r="I55" s="81">
        <v>0</v>
      </c>
      <c r="J55" s="81">
        <v>17292</v>
      </c>
      <c r="K55" s="104">
        <v>0</v>
      </c>
      <c r="L55" s="113">
        <v>11390</v>
      </c>
      <c r="M55" s="142"/>
      <c r="N55" s="143" t="s">
        <v>133</v>
      </c>
      <c r="O55" s="142"/>
    </row>
    <row r="56" spans="1:15" ht="15" customHeight="1" x14ac:dyDescent="0.2">
      <c r="A56" s="32"/>
      <c r="B56" s="68" t="s">
        <v>173</v>
      </c>
      <c r="C56" s="24" t="s">
        <v>73</v>
      </c>
      <c r="D56" s="24" t="s">
        <v>111</v>
      </c>
      <c r="E56" s="57">
        <v>800</v>
      </c>
      <c r="F56" s="57"/>
      <c r="G56" s="89">
        <v>0</v>
      </c>
      <c r="H56" s="89">
        <v>0</v>
      </c>
      <c r="I56" s="81">
        <v>0</v>
      </c>
      <c r="J56" s="81"/>
      <c r="K56" s="104">
        <v>0</v>
      </c>
      <c r="L56" s="113"/>
      <c r="M56" s="142"/>
      <c r="N56" s="142"/>
      <c r="O56" s="142"/>
    </row>
    <row r="57" spans="1:15" s="35" customFormat="1" ht="18" customHeight="1" x14ac:dyDescent="0.2">
      <c r="A57" s="41"/>
      <c r="B57" s="76"/>
      <c r="C57" s="42"/>
      <c r="D57" s="34" t="s">
        <v>11</v>
      </c>
      <c r="E57" s="55">
        <f t="shared" ref="E57:L57" si="2">SUM(E54:E56)</f>
        <v>2800</v>
      </c>
      <c r="F57" s="55">
        <f t="shared" si="2"/>
        <v>12834</v>
      </c>
      <c r="G57" s="55">
        <f t="shared" si="2"/>
        <v>0</v>
      </c>
      <c r="H57" s="55">
        <f t="shared" si="2"/>
        <v>0</v>
      </c>
      <c r="I57" s="55">
        <f t="shared" si="2"/>
        <v>0</v>
      </c>
      <c r="J57" s="55">
        <f t="shared" si="2"/>
        <v>17292</v>
      </c>
      <c r="K57" s="55">
        <f t="shared" si="2"/>
        <v>0</v>
      </c>
      <c r="L57" s="55">
        <f t="shared" si="2"/>
        <v>11390</v>
      </c>
      <c r="M57" s="55">
        <f>SUM(M54:M56)</f>
        <v>0</v>
      </c>
      <c r="N57" s="108"/>
      <c r="O57" s="108"/>
    </row>
    <row r="58" spans="1:15" s="35" customFormat="1" ht="21" customHeight="1" x14ac:dyDescent="0.2">
      <c r="A58" s="43" t="s">
        <v>74</v>
      </c>
      <c r="B58" s="121"/>
      <c r="C58" s="93"/>
      <c r="D58" s="94"/>
      <c r="E58" s="61">
        <v>2300</v>
      </c>
      <c r="F58" s="61">
        <v>0</v>
      </c>
      <c r="G58" s="91">
        <v>2300</v>
      </c>
      <c r="H58" s="91"/>
      <c r="I58" s="82">
        <v>2500</v>
      </c>
      <c r="J58" s="82"/>
      <c r="K58" s="105">
        <v>2500</v>
      </c>
      <c r="L58" s="112"/>
      <c r="M58" s="144">
        <v>2500</v>
      </c>
      <c r="N58" s="144"/>
      <c r="O58" s="144"/>
    </row>
    <row r="59" spans="1:15" ht="19" customHeight="1" x14ac:dyDescent="0.2">
      <c r="A59" s="31"/>
      <c r="B59" s="70"/>
      <c r="C59" s="23"/>
      <c r="D59" s="24"/>
      <c r="E59" s="62"/>
      <c r="F59" s="62"/>
      <c r="G59" s="85"/>
      <c r="H59" s="85"/>
      <c r="I59" s="81" t="str">
        <f>IFERROR(#REF!/G59,"")</f>
        <v/>
      </c>
      <c r="J59" s="81" t="str">
        <f>IF(I59="","",IF(I59&gt;100%,"Check",""))</f>
        <v/>
      </c>
      <c r="K59" s="104"/>
      <c r="L59" s="113" t="str">
        <f>IF(K59="","",IF(K59&gt;100%,"Check",""))</f>
        <v/>
      </c>
      <c r="M59" s="142"/>
      <c r="N59" s="142"/>
      <c r="O59" s="142"/>
    </row>
    <row r="60" spans="1:15" s="126" customFormat="1" ht="15" customHeight="1" x14ac:dyDescent="0.2">
      <c r="A60" s="124" t="s">
        <v>75</v>
      </c>
      <c r="B60" s="124"/>
      <c r="C60" s="125"/>
      <c r="D60" s="34"/>
      <c r="E60" s="108">
        <f t="shared" ref="E60:J60" si="3">E10</f>
        <v>25850</v>
      </c>
      <c r="F60" s="108">
        <f t="shared" si="3"/>
        <v>36164.9</v>
      </c>
      <c r="G60" s="108">
        <f t="shared" si="3"/>
        <v>25350</v>
      </c>
      <c r="H60" s="108">
        <f t="shared" si="3"/>
        <v>40388.58</v>
      </c>
      <c r="I60" s="122">
        <f t="shared" si="3"/>
        <v>25350</v>
      </c>
      <c r="J60" s="122">
        <f t="shared" si="3"/>
        <v>33131.550000000003</v>
      </c>
      <c r="K60" s="122">
        <f>K10</f>
        <v>25350</v>
      </c>
      <c r="L60" s="122">
        <f>L10</f>
        <v>39509.980000000003</v>
      </c>
      <c r="M60" s="122">
        <f>M10</f>
        <v>25350</v>
      </c>
      <c r="N60" s="108"/>
      <c r="O60" s="108"/>
    </row>
    <row r="61" spans="1:15" s="126" customFormat="1" ht="85" customHeight="1" x14ac:dyDescent="0.2">
      <c r="A61" s="127" t="s">
        <v>76</v>
      </c>
      <c r="B61" s="128"/>
      <c r="C61" s="125"/>
      <c r="D61" s="34"/>
      <c r="E61" s="55">
        <f t="shared" ref="E61:J61" si="4">E51+E57+E58</f>
        <v>25714.820000000003</v>
      </c>
      <c r="F61" s="55">
        <f t="shared" si="4"/>
        <v>34039.25</v>
      </c>
      <c r="G61" s="55">
        <f t="shared" si="4"/>
        <v>29878.2</v>
      </c>
      <c r="H61" s="55">
        <f t="shared" si="4"/>
        <v>20671.969999999998</v>
      </c>
      <c r="I61" s="55">
        <f t="shared" si="4"/>
        <v>27676</v>
      </c>
      <c r="J61" s="55">
        <f t="shared" si="4"/>
        <v>46434.68</v>
      </c>
      <c r="K61" s="55">
        <f>K51+K57+K58</f>
        <v>31144.39</v>
      </c>
      <c r="L61" s="55">
        <f>L51+L57+L58</f>
        <v>30201.539999999997</v>
      </c>
      <c r="M61" s="55">
        <f>M51+M57+M58</f>
        <v>30869.469666666664</v>
      </c>
      <c r="N61" s="108" t="s">
        <v>131</v>
      </c>
      <c r="O61" s="108"/>
    </row>
    <row r="62" spans="1:15" s="44" customFormat="1" ht="18" customHeight="1" thickBot="1" x14ac:dyDescent="0.25">
      <c r="A62" s="95" t="s">
        <v>77</v>
      </c>
      <c r="B62" s="123"/>
      <c r="C62" s="96"/>
      <c r="D62" s="63"/>
      <c r="E62" s="149">
        <f t="shared" ref="E62:L62" si="5">E60-E61</f>
        <v>135.17999999999665</v>
      </c>
      <c r="F62" s="149">
        <f t="shared" si="5"/>
        <v>2125.6500000000015</v>
      </c>
      <c r="G62" s="150">
        <f t="shared" si="5"/>
        <v>-4528.2000000000007</v>
      </c>
      <c r="H62" s="151">
        <f t="shared" si="5"/>
        <v>19716.610000000004</v>
      </c>
      <c r="I62" s="110">
        <f t="shared" si="5"/>
        <v>-2326</v>
      </c>
      <c r="J62" s="110">
        <f t="shared" si="5"/>
        <v>-13303.129999999997</v>
      </c>
      <c r="K62" s="110">
        <f t="shared" si="5"/>
        <v>-5794.3899999999994</v>
      </c>
      <c r="L62" s="110">
        <f t="shared" si="5"/>
        <v>9308.440000000006</v>
      </c>
      <c r="M62" s="110">
        <f>M60-M61</f>
        <v>-5519.4696666666641</v>
      </c>
      <c r="N62" s="108"/>
      <c r="O62" s="108"/>
    </row>
    <row r="63" spans="1:15" s="139" customFormat="1" ht="15" x14ac:dyDescent="0.2">
      <c r="A63" s="131" t="s">
        <v>78</v>
      </c>
      <c r="B63" s="132"/>
      <c r="C63" s="133"/>
      <c r="D63" s="134"/>
      <c r="E63" s="135">
        <v>53.89</v>
      </c>
      <c r="F63" s="135"/>
      <c r="G63" s="140">
        <v>58.19</v>
      </c>
      <c r="H63" s="117"/>
      <c r="I63" s="136">
        <v>57.83</v>
      </c>
      <c r="J63" s="136"/>
      <c r="K63" s="137">
        <v>58.13</v>
      </c>
      <c r="L63" s="138"/>
      <c r="M63" s="152">
        <f>M5/430.6</f>
        <v>58.058522991175103</v>
      </c>
      <c r="N63" s="152" t="s">
        <v>144</v>
      </c>
      <c r="O63" s="145"/>
    </row>
    <row r="64" spans="1:15" s="45" customFormat="1" ht="15" x14ac:dyDescent="0.2">
      <c r="A64" s="97"/>
      <c r="B64" s="97"/>
      <c r="C64" s="97"/>
      <c r="D64" s="129"/>
      <c r="E64" s="130"/>
      <c r="F64" s="130"/>
      <c r="G64" s="118"/>
      <c r="H64" s="118"/>
      <c r="I64" s="92"/>
      <c r="J64" s="92"/>
      <c r="K64" s="106"/>
      <c r="L64" s="106"/>
      <c r="M64" s="146"/>
      <c r="N64" s="146"/>
      <c r="O64" s="146"/>
    </row>
    <row r="65" spans="1:15" s="102" customFormat="1" ht="15" x14ac:dyDescent="0.2">
      <c r="A65" s="98" t="s">
        <v>105</v>
      </c>
      <c r="B65" s="98"/>
      <c r="C65" s="99"/>
      <c r="D65" s="100"/>
      <c r="E65" s="116">
        <v>17436.990000000002</v>
      </c>
      <c r="F65" s="116"/>
      <c r="G65" s="119">
        <v>15210.44</v>
      </c>
      <c r="H65" s="120"/>
      <c r="I65" s="101">
        <v>33214.81</v>
      </c>
      <c r="J65" s="101"/>
      <c r="K65" s="107">
        <f>I66</f>
        <v>13953.85</v>
      </c>
      <c r="L65" s="107"/>
      <c r="M65" s="147"/>
      <c r="N65" s="147"/>
      <c r="O65" s="147"/>
    </row>
    <row r="66" spans="1:15" s="102" customFormat="1" ht="15" x14ac:dyDescent="0.2">
      <c r="A66" s="98" t="s">
        <v>106</v>
      </c>
      <c r="B66" s="98"/>
      <c r="C66" s="99"/>
      <c r="D66" s="100"/>
      <c r="E66" s="116">
        <v>15210.44</v>
      </c>
      <c r="F66" s="116"/>
      <c r="G66" s="119">
        <v>33214.81</v>
      </c>
      <c r="H66" s="120"/>
      <c r="I66" s="101">
        <v>13953.85</v>
      </c>
      <c r="J66" s="101"/>
      <c r="K66" s="107">
        <v>19310.080000000002</v>
      </c>
      <c r="L66" s="107"/>
      <c r="M66" s="147"/>
      <c r="N66" s="147"/>
      <c r="O66" s="147"/>
    </row>
  </sheetData>
  <autoFilter ref="A3:L63" xr:uid="{B92EC12A-F819-4909-BCAD-86A1D00E023E}"/>
  <sortState xmlns:xlrd2="http://schemas.microsoft.com/office/spreadsheetml/2017/richdata2" ref="A13:H49">
    <sortCondition ref="C13:C49"/>
  </sortState>
  <phoneticPr fontId="18" type="noConversion"/>
  <conditionalFormatting sqref="J13:J50 J52:J56 J58:J59">
    <cfRule type="containsText" dxfId="1" priority="2" operator="containsText" text="Check">
      <formula>NOT(ISERROR(SEARCH("Check",J13)))</formula>
    </cfRule>
  </conditionalFormatting>
  <conditionalFormatting sqref="L13:L50 L52:L56 L58:L59">
    <cfRule type="containsText" dxfId="0" priority="1" operator="containsText" text="Check">
      <formula>NOT(ISERROR(SEARCH("Check",L13)))</formula>
    </cfRule>
  </conditionalFormatting>
  <printOptions gridLines="1"/>
  <pageMargins left="0.7" right="0.7" top="0.75" bottom="0.75" header="0.3" footer="0.3"/>
  <pageSetup paperSize="9" scale="76" fitToHeight="0" orientation="landscape" r:id="rId1"/>
  <headerFooter>
    <oddFooter>&amp;L&amp;"Calibri,Regular"&amp;K000000&amp;A&amp;C&amp;"Calibri,Regular"&amp;K000000&amp;D</oddFooter>
  </headerFooter>
  <rowBreaks count="1" manualBreakCount="1">
    <brk id="10" max="16383" man="1"/>
  </rowBreaks>
  <ignoredErrors>
    <ignoredError sqref="J57 J6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C68AF-9042-BA45-B156-9C70AFA54585}">
  <dimension ref="A1:D15"/>
  <sheetViews>
    <sheetView zoomScale="140" zoomScaleNormal="140" workbookViewId="0">
      <selection activeCell="D28" sqref="D28"/>
    </sheetView>
  </sheetViews>
  <sheetFormatPr baseColWidth="10" defaultRowHeight="16" x14ac:dyDescent="0.2"/>
  <cols>
    <col min="1" max="1" width="6.83203125" style="114" customWidth="1"/>
    <col min="2" max="2" width="46.33203125" style="114" customWidth="1"/>
    <col min="3" max="3" width="12.33203125" style="115" customWidth="1"/>
    <col min="4" max="4" width="46.1640625" style="114" customWidth="1"/>
    <col min="5" max="16384" width="10.83203125" style="114"/>
  </cols>
  <sheetData>
    <row r="1" spans="1:4" x14ac:dyDescent="0.2">
      <c r="A1" s="114" t="s">
        <v>117</v>
      </c>
    </row>
    <row r="3" spans="1:4" ht="15" customHeight="1" x14ac:dyDescent="0.2">
      <c r="B3" s="153" t="s">
        <v>119</v>
      </c>
      <c r="C3" s="154">
        <v>13954</v>
      </c>
      <c r="D3" s="153"/>
    </row>
    <row r="4" spans="1:4" ht="15" customHeight="1" x14ac:dyDescent="0.2">
      <c r="B4" s="153" t="s">
        <v>145</v>
      </c>
      <c r="C4" s="154">
        <v>35273</v>
      </c>
      <c r="D4" s="153"/>
    </row>
    <row r="5" spans="1:4" ht="15" customHeight="1" x14ac:dyDescent="0.2">
      <c r="B5" s="153" t="s">
        <v>146</v>
      </c>
      <c r="C5" s="154">
        <v>25436</v>
      </c>
      <c r="D5" s="153"/>
    </row>
    <row r="6" spans="1:4" ht="15" customHeight="1" x14ac:dyDescent="0.2">
      <c r="B6" s="153" t="s">
        <v>147</v>
      </c>
      <c r="C6" s="154">
        <v>3738</v>
      </c>
      <c r="D6" s="153"/>
    </row>
    <row r="7" spans="1:4" ht="15" customHeight="1" x14ac:dyDescent="0.2">
      <c r="B7" s="155" t="s">
        <v>118</v>
      </c>
      <c r="C7" s="156">
        <f>C3+C4-C5-C6</f>
        <v>20053</v>
      </c>
      <c r="D7" s="157" t="s">
        <v>143</v>
      </c>
    </row>
    <row r="8" spans="1:4" ht="15" customHeight="1" x14ac:dyDescent="0.2">
      <c r="B8" s="153"/>
      <c r="C8" s="154"/>
      <c r="D8" s="153"/>
    </row>
    <row r="9" spans="1:4" ht="15" customHeight="1" x14ac:dyDescent="0.2">
      <c r="B9" s="153" t="s">
        <v>120</v>
      </c>
      <c r="C9" s="154">
        <v>4000</v>
      </c>
      <c r="D9" s="153" t="s">
        <v>121</v>
      </c>
    </row>
    <row r="10" spans="1:4" ht="15" customHeight="1" x14ac:dyDescent="0.2">
      <c r="B10" s="153" t="s">
        <v>122</v>
      </c>
      <c r="C10" s="154">
        <v>7693</v>
      </c>
      <c r="D10" s="153"/>
    </row>
    <row r="11" spans="1:4" ht="15" customHeight="1" x14ac:dyDescent="0.2">
      <c r="B11" s="153"/>
      <c r="C11" s="154"/>
      <c r="D11" s="153"/>
    </row>
    <row r="12" spans="1:4" ht="15" customHeight="1" x14ac:dyDescent="0.2">
      <c r="B12" s="155" t="s">
        <v>123</v>
      </c>
      <c r="C12" s="156">
        <f>C7+C9-C10</f>
        <v>16360</v>
      </c>
      <c r="D12" s="153"/>
    </row>
    <row r="13" spans="1:4" x14ac:dyDescent="0.2">
      <c r="B13" s="153"/>
      <c r="C13" s="154"/>
      <c r="D13" s="153"/>
    </row>
    <row r="14" spans="1:4" x14ac:dyDescent="0.2">
      <c r="B14" s="153"/>
      <c r="C14" s="154"/>
      <c r="D14" s="153"/>
    </row>
    <row r="15" spans="1:4" x14ac:dyDescent="0.2">
      <c r="B15" s="153"/>
      <c r="C15" s="154"/>
      <c r="D15" s="153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2CE10-CF8F-9A40-9033-2D76B658F613}">
  <dimension ref="A3:E19"/>
  <sheetViews>
    <sheetView workbookViewId="0">
      <selection activeCell="D38" sqref="D38"/>
    </sheetView>
  </sheetViews>
  <sheetFormatPr baseColWidth="10" defaultRowHeight="15" x14ac:dyDescent="0.2"/>
  <cols>
    <col min="1" max="1" width="24.1640625" bestFit="1" customWidth="1"/>
    <col min="2" max="2" width="34" bestFit="1" customWidth="1"/>
    <col min="3" max="3" width="43" bestFit="1" customWidth="1"/>
    <col min="4" max="6" width="43.33203125" bestFit="1" customWidth="1"/>
  </cols>
  <sheetData>
    <row r="3" spans="1:5" x14ac:dyDescent="0.2">
      <c r="A3" s="165" t="s">
        <v>161</v>
      </c>
      <c r="B3" t="s">
        <v>179</v>
      </c>
      <c r="C3" t="s">
        <v>180</v>
      </c>
      <c r="D3" t="s">
        <v>181</v>
      </c>
      <c r="E3" t="s">
        <v>182</v>
      </c>
    </row>
    <row r="4" spans="1:5" x14ac:dyDescent="0.2">
      <c r="A4" s="166" t="s">
        <v>164</v>
      </c>
      <c r="B4">
        <v>23000</v>
      </c>
      <c r="C4">
        <v>25000</v>
      </c>
      <c r="D4">
        <v>25000</v>
      </c>
      <c r="E4">
        <v>25000</v>
      </c>
    </row>
    <row r="5" spans="1:5" x14ac:dyDescent="0.2">
      <c r="A5" s="166" t="s">
        <v>166</v>
      </c>
      <c r="B5">
        <v>8494</v>
      </c>
      <c r="C5">
        <v>13355</v>
      </c>
      <c r="E5">
        <v>9000</v>
      </c>
    </row>
    <row r="6" spans="1:5" x14ac:dyDescent="0.2">
      <c r="A6" s="166" t="s">
        <v>165</v>
      </c>
      <c r="B6">
        <v>4670.8999999999996</v>
      </c>
      <c r="C6">
        <v>2033.5800000000002</v>
      </c>
      <c r="D6">
        <v>8131.5499999999993</v>
      </c>
      <c r="E6">
        <v>5509.98</v>
      </c>
    </row>
    <row r="7" spans="1:5" x14ac:dyDescent="0.2">
      <c r="A7" s="166" t="s">
        <v>168</v>
      </c>
      <c r="B7">
        <v>1884.43</v>
      </c>
      <c r="C7">
        <v>1989.28</v>
      </c>
      <c r="D7">
        <v>2120.1799999999998</v>
      </c>
      <c r="E7">
        <v>2094.3200000000002</v>
      </c>
    </row>
    <row r="8" spans="1:5" x14ac:dyDescent="0.2">
      <c r="A8" s="166" t="s">
        <v>167</v>
      </c>
      <c r="B8">
        <v>5149.7099999999982</v>
      </c>
      <c r="C8">
        <v>5403.0399999999981</v>
      </c>
      <c r="D8">
        <v>5784.5</v>
      </c>
      <c r="E8">
        <v>5672.9699999999993</v>
      </c>
    </row>
    <row r="9" spans="1:5" x14ac:dyDescent="0.2">
      <c r="A9" s="166" t="s">
        <v>170</v>
      </c>
      <c r="B9">
        <v>445.59000000000003</v>
      </c>
      <c r="C9">
        <v>80.849999999999994</v>
      </c>
      <c r="D9">
        <v>1124.5</v>
      </c>
      <c r="E9">
        <v>636.31999999999994</v>
      </c>
    </row>
    <row r="10" spans="1:5" x14ac:dyDescent="0.2">
      <c r="A10" s="166" t="s">
        <v>171</v>
      </c>
      <c r="B10">
        <v>606.58000000000004</v>
      </c>
      <c r="C10">
        <v>774.9</v>
      </c>
      <c r="D10">
        <v>542.6</v>
      </c>
      <c r="E10">
        <v>1035.8499999999999</v>
      </c>
    </row>
    <row r="11" spans="1:5" x14ac:dyDescent="0.2">
      <c r="A11" s="166" t="s">
        <v>172</v>
      </c>
      <c r="B11">
        <v>1906</v>
      </c>
      <c r="C11">
        <v>1375.42</v>
      </c>
      <c r="D11">
        <v>2428.6600000000003</v>
      </c>
      <c r="E11">
        <v>2173.06</v>
      </c>
    </row>
    <row r="12" spans="1:5" x14ac:dyDescent="0.2">
      <c r="A12" s="166" t="s">
        <v>173</v>
      </c>
      <c r="B12">
        <v>7965.7599999999993</v>
      </c>
      <c r="C12">
        <v>5697.55</v>
      </c>
      <c r="D12">
        <v>5951.4500000000016</v>
      </c>
      <c r="E12">
        <v>5811.95</v>
      </c>
    </row>
    <row r="13" spans="1:5" x14ac:dyDescent="0.2">
      <c r="A13" s="166" t="s">
        <v>175</v>
      </c>
      <c r="B13">
        <v>2364</v>
      </c>
      <c r="C13">
        <v>200</v>
      </c>
      <c r="D13">
        <v>1350</v>
      </c>
      <c r="E13">
        <v>320</v>
      </c>
    </row>
    <row r="14" spans="1:5" x14ac:dyDescent="0.2">
      <c r="A14" s="166" t="s">
        <v>176</v>
      </c>
      <c r="B14">
        <v>13284.4</v>
      </c>
      <c r="C14">
        <v>4370.66</v>
      </c>
      <c r="D14">
        <v>26244.370000000003</v>
      </c>
      <c r="E14">
        <v>12042.15</v>
      </c>
    </row>
    <row r="15" spans="1:5" x14ac:dyDescent="0.2">
      <c r="A15" s="166" t="s">
        <v>177</v>
      </c>
      <c r="B15">
        <v>50</v>
      </c>
      <c r="C15">
        <v>511.4</v>
      </c>
      <c r="D15">
        <v>370</v>
      </c>
      <c r="E15">
        <v>0</v>
      </c>
    </row>
    <row r="16" spans="1:5" x14ac:dyDescent="0.2">
      <c r="A16" s="166" t="s">
        <v>178</v>
      </c>
      <c r="B16">
        <v>382.78</v>
      </c>
      <c r="C16">
        <v>268.87</v>
      </c>
      <c r="D16">
        <v>518.42000000000007</v>
      </c>
      <c r="E16">
        <v>414.92</v>
      </c>
    </row>
    <row r="17" spans="1:5" x14ac:dyDescent="0.2">
      <c r="A17" s="166" t="s">
        <v>110</v>
      </c>
      <c r="B17">
        <v>57370.150000000009</v>
      </c>
      <c r="C17">
        <v>61060.55</v>
      </c>
      <c r="D17">
        <v>62274.23</v>
      </c>
      <c r="E17">
        <v>58321.520000000004</v>
      </c>
    </row>
    <row r="18" spans="1:5" x14ac:dyDescent="0.2">
      <c r="A18" s="166" t="s">
        <v>162</v>
      </c>
      <c r="B18">
        <v>12834</v>
      </c>
      <c r="C18">
        <v>0</v>
      </c>
      <c r="D18">
        <v>17292</v>
      </c>
      <c r="E18">
        <v>11390</v>
      </c>
    </row>
    <row r="19" spans="1:5" x14ac:dyDescent="0.2">
      <c r="A19" s="166" t="s">
        <v>163</v>
      </c>
      <c r="B19">
        <v>140408.29999999999</v>
      </c>
      <c r="C19">
        <v>122121.1</v>
      </c>
      <c r="D19">
        <v>159132.46000000002</v>
      </c>
      <c r="E19">
        <v>139423.03999999998</v>
      </c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3B580-9339-E641-83BF-C4BA4CE3CF59}">
  <sheetPr>
    <pageSetUpPr fitToPage="1"/>
  </sheetPr>
  <dimension ref="B2:F30"/>
  <sheetViews>
    <sheetView tabSelected="1" topLeftCell="A21" zoomScale="130" zoomScaleNormal="130" workbookViewId="0">
      <selection activeCell="F30" sqref="F30"/>
    </sheetView>
  </sheetViews>
  <sheetFormatPr baseColWidth="10" defaultRowHeight="16" x14ac:dyDescent="0.2"/>
  <cols>
    <col min="1" max="1" width="10.83203125" style="167"/>
    <col min="2" max="2" width="29.1640625" style="167" customWidth="1"/>
    <col min="3" max="6" width="17.83203125" style="167" customWidth="1"/>
    <col min="7" max="16384" width="10.83203125" style="167"/>
  </cols>
  <sheetData>
    <row r="2" spans="2:6" ht="23" x14ac:dyDescent="0.2">
      <c r="B2" s="186" t="s">
        <v>193</v>
      </c>
      <c r="C2" s="187"/>
      <c r="D2" s="187"/>
      <c r="E2" s="187"/>
      <c r="F2" s="187"/>
    </row>
    <row r="3" spans="2:6" ht="9" customHeight="1" x14ac:dyDescent="0.2"/>
    <row r="4" spans="2:6" ht="70" customHeight="1" x14ac:dyDescent="0.2">
      <c r="B4" s="169" t="s">
        <v>187</v>
      </c>
      <c r="C4" s="170" t="s">
        <v>192</v>
      </c>
      <c r="D4" s="170" t="s">
        <v>189</v>
      </c>
      <c r="E4" s="170" t="s">
        <v>190</v>
      </c>
      <c r="F4" s="170" t="s">
        <v>191</v>
      </c>
    </row>
    <row r="5" spans="2:6" ht="18" customHeight="1" x14ac:dyDescent="0.2">
      <c r="B5" s="169" t="s">
        <v>184</v>
      </c>
      <c r="C5" s="170"/>
      <c r="D5" s="170"/>
      <c r="E5" s="170"/>
      <c r="F5" s="170"/>
    </row>
    <row r="6" spans="2:6" ht="18" customHeight="1" x14ac:dyDescent="0.2">
      <c r="B6" s="168" t="s">
        <v>164</v>
      </c>
      <c r="C6" s="173">
        <v>23000</v>
      </c>
      <c r="D6" s="176">
        <v>25000</v>
      </c>
      <c r="E6" s="179">
        <v>25000</v>
      </c>
      <c r="F6" s="182">
        <v>25000</v>
      </c>
    </row>
    <row r="7" spans="2:6" ht="18" customHeight="1" x14ac:dyDescent="0.2">
      <c r="B7" s="168" t="s">
        <v>166</v>
      </c>
      <c r="C7" s="173">
        <v>8494</v>
      </c>
      <c r="D7" s="176">
        <v>13355</v>
      </c>
      <c r="E7" s="179"/>
      <c r="F7" s="182">
        <v>9000</v>
      </c>
    </row>
    <row r="8" spans="2:6" ht="18" customHeight="1" x14ac:dyDescent="0.2">
      <c r="B8" s="168" t="s">
        <v>165</v>
      </c>
      <c r="C8" s="173">
        <v>4670.8999999999996</v>
      </c>
      <c r="D8" s="176">
        <v>2033.5800000000002</v>
      </c>
      <c r="E8" s="179">
        <v>8131.5499999999993</v>
      </c>
      <c r="F8" s="182">
        <v>5509.98</v>
      </c>
    </row>
    <row r="9" spans="2:6" ht="18" customHeight="1" x14ac:dyDescent="0.2">
      <c r="B9" s="169" t="s">
        <v>183</v>
      </c>
      <c r="C9" s="171">
        <f>SUM(C6:C8)</f>
        <v>36164.9</v>
      </c>
      <c r="D9" s="171">
        <f t="shared" ref="D9:F9" si="0">SUM(D6:D8)</f>
        <v>40388.58</v>
      </c>
      <c r="E9" s="171">
        <f t="shared" si="0"/>
        <v>33131.550000000003</v>
      </c>
      <c r="F9" s="171">
        <f t="shared" si="0"/>
        <v>39509.979999999996</v>
      </c>
    </row>
    <row r="10" spans="2:6" ht="18" customHeight="1" x14ac:dyDescent="0.2">
      <c r="B10" s="169" t="s">
        <v>185</v>
      </c>
      <c r="C10" s="171"/>
      <c r="D10" s="171"/>
      <c r="E10" s="171"/>
      <c r="F10" s="171"/>
    </row>
    <row r="11" spans="2:6" ht="18" customHeight="1" x14ac:dyDescent="0.2">
      <c r="B11" s="168" t="s">
        <v>168</v>
      </c>
      <c r="C11" s="173">
        <v>1884.43</v>
      </c>
      <c r="D11" s="176">
        <v>1989.28</v>
      </c>
      <c r="E11" s="179">
        <v>2120.1799999999998</v>
      </c>
      <c r="F11" s="182">
        <v>2094.3200000000002</v>
      </c>
    </row>
    <row r="12" spans="2:6" ht="18" customHeight="1" x14ac:dyDescent="0.2">
      <c r="B12" s="168" t="s">
        <v>167</v>
      </c>
      <c r="C12" s="173">
        <v>5149.7099999999982</v>
      </c>
      <c r="D12" s="176">
        <v>5403.0399999999981</v>
      </c>
      <c r="E12" s="179">
        <v>5784.5</v>
      </c>
      <c r="F12" s="182">
        <v>5672.9699999999993</v>
      </c>
    </row>
    <row r="13" spans="2:6" ht="18" customHeight="1" x14ac:dyDescent="0.2">
      <c r="B13" s="168" t="s">
        <v>170</v>
      </c>
      <c r="C13" s="173">
        <v>445.59000000000003</v>
      </c>
      <c r="D13" s="176">
        <v>80.849999999999994</v>
      </c>
      <c r="E13" s="179">
        <v>1124.5</v>
      </c>
      <c r="F13" s="182">
        <v>636.31999999999994</v>
      </c>
    </row>
    <row r="14" spans="2:6" ht="18" customHeight="1" x14ac:dyDescent="0.2">
      <c r="B14" s="168" t="s">
        <v>171</v>
      </c>
      <c r="C14" s="173">
        <v>606.58000000000004</v>
      </c>
      <c r="D14" s="176">
        <v>774.9</v>
      </c>
      <c r="E14" s="179">
        <v>542.6</v>
      </c>
      <c r="F14" s="182">
        <v>1035.8499999999999</v>
      </c>
    </row>
    <row r="15" spans="2:6" ht="18" customHeight="1" x14ac:dyDescent="0.2">
      <c r="B15" s="168" t="s">
        <v>172</v>
      </c>
      <c r="C15" s="173">
        <v>1906</v>
      </c>
      <c r="D15" s="176">
        <v>1375.42</v>
      </c>
      <c r="E15" s="179">
        <v>2428.6600000000003</v>
      </c>
      <c r="F15" s="182">
        <v>2173.06</v>
      </c>
    </row>
    <row r="16" spans="2:6" ht="18" customHeight="1" x14ac:dyDescent="0.2">
      <c r="B16" s="168" t="s">
        <v>173</v>
      </c>
      <c r="C16" s="173">
        <v>7965.7599999999993</v>
      </c>
      <c r="D16" s="176">
        <v>5697.55</v>
      </c>
      <c r="E16" s="179">
        <v>5951.4500000000016</v>
      </c>
      <c r="F16" s="182">
        <v>5811.95</v>
      </c>
    </row>
    <row r="17" spans="2:6" ht="18" customHeight="1" x14ac:dyDescent="0.2">
      <c r="B17" s="168" t="s">
        <v>175</v>
      </c>
      <c r="C17" s="173">
        <v>2364</v>
      </c>
      <c r="D17" s="176">
        <v>200</v>
      </c>
      <c r="E17" s="179">
        <v>1350</v>
      </c>
      <c r="F17" s="182">
        <v>320</v>
      </c>
    </row>
    <row r="18" spans="2:6" ht="18" customHeight="1" x14ac:dyDescent="0.2">
      <c r="B18" s="168" t="s">
        <v>176</v>
      </c>
      <c r="C18" s="173">
        <v>13284.4</v>
      </c>
      <c r="D18" s="176">
        <v>4370.66</v>
      </c>
      <c r="E18" s="179">
        <v>26244.370000000003</v>
      </c>
      <c r="F18" s="182">
        <v>12042.15</v>
      </c>
    </row>
    <row r="19" spans="2:6" ht="18" customHeight="1" x14ac:dyDescent="0.2">
      <c r="B19" s="168" t="s">
        <v>177</v>
      </c>
      <c r="C19" s="173">
        <v>50</v>
      </c>
      <c r="D19" s="176">
        <v>511.4</v>
      </c>
      <c r="E19" s="179">
        <v>370</v>
      </c>
      <c r="F19" s="182">
        <v>0</v>
      </c>
    </row>
    <row r="20" spans="2:6" ht="18" customHeight="1" x14ac:dyDescent="0.2">
      <c r="B20" s="168" t="s">
        <v>178</v>
      </c>
      <c r="C20" s="173">
        <v>382.78</v>
      </c>
      <c r="D20" s="176">
        <v>268.87</v>
      </c>
      <c r="E20" s="179">
        <v>518.42000000000007</v>
      </c>
      <c r="F20" s="182">
        <v>414.92</v>
      </c>
    </row>
    <row r="21" spans="2:6" ht="18" customHeight="1" x14ac:dyDescent="0.2">
      <c r="B21" s="168" t="s">
        <v>186</v>
      </c>
      <c r="C21" s="173">
        <v>4352</v>
      </c>
      <c r="D21" s="176">
        <v>1712</v>
      </c>
      <c r="E21" s="179">
        <v>6029.48</v>
      </c>
      <c r="F21" s="182">
        <v>3951.61</v>
      </c>
    </row>
    <row r="22" spans="2:6" ht="18" customHeight="1" x14ac:dyDescent="0.2">
      <c r="B22" s="169" t="s">
        <v>183</v>
      </c>
      <c r="C22" s="171">
        <f>SUM(C11:C21)</f>
        <v>38391.249999999993</v>
      </c>
      <c r="D22" s="171">
        <f t="shared" ref="D22:F22" si="1">SUM(D11:D21)</f>
        <v>22383.969999999998</v>
      </c>
      <c r="E22" s="171">
        <f t="shared" si="1"/>
        <v>52464.160000000003</v>
      </c>
      <c r="F22" s="171">
        <f t="shared" si="1"/>
        <v>34153.149999999994</v>
      </c>
    </row>
    <row r="23" spans="2:6" ht="18" customHeight="1" x14ac:dyDescent="0.2">
      <c r="B23" s="168"/>
      <c r="C23" s="173"/>
      <c r="D23" s="176"/>
      <c r="E23" s="179"/>
      <c r="F23" s="182"/>
    </row>
    <row r="24" spans="2:6" ht="18" customHeight="1" x14ac:dyDescent="0.2">
      <c r="B24" s="168" t="s">
        <v>77</v>
      </c>
      <c r="C24" s="174">
        <f t="shared" ref="C24:F24" si="2">C9-C22</f>
        <v>-2226.3499999999913</v>
      </c>
      <c r="D24" s="177">
        <f t="shared" si="2"/>
        <v>18004.610000000004</v>
      </c>
      <c r="E24" s="180">
        <f t="shared" si="2"/>
        <v>-19332.61</v>
      </c>
      <c r="F24" s="183">
        <f t="shared" si="2"/>
        <v>5356.8300000000017</v>
      </c>
    </row>
    <row r="25" spans="2:6" x14ac:dyDescent="0.2">
      <c r="B25" s="168"/>
      <c r="C25" s="175"/>
      <c r="D25" s="178"/>
      <c r="E25" s="181"/>
      <c r="F25" s="184"/>
    </row>
    <row r="26" spans="2:6" x14ac:dyDescent="0.2">
      <c r="B26" s="168" t="s">
        <v>105</v>
      </c>
      <c r="C26" s="173">
        <v>17436.990000000002</v>
      </c>
      <c r="D26" s="176">
        <v>15210.44</v>
      </c>
      <c r="E26" s="179">
        <v>33214.81</v>
      </c>
      <c r="F26" s="182">
        <v>13953.85</v>
      </c>
    </row>
    <row r="27" spans="2:6" x14ac:dyDescent="0.2">
      <c r="B27" s="168" t="s">
        <v>106</v>
      </c>
      <c r="C27" s="173">
        <v>15210.44</v>
      </c>
      <c r="D27" s="176">
        <v>33214.81</v>
      </c>
      <c r="E27" s="179">
        <v>13953.85</v>
      </c>
      <c r="F27" s="182">
        <v>19310.080000000002</v>
      </c>
    </row>
    <row r="29" spans="2:6" x14ac:dyDescent="0.2">
      <c r="B29" s="172" t="s">
        <v>188</v>
      </c>
    </row>
    <row r="30" spans="2:6" ht="371" customHeight="1" x14ac:dyDescent="0.2">
      <c r="B30" s="185" t="s">
        <v>194</v>
      </c>
      <c r="C30" s="185"/>
      <c r="D30" s="185"/>
      <c r="E30" s="185"/>
    </row>
  </sheetData>
  <mergeCells count="2">
    <mergeCell ref="B30:E30"/>
    <mergeCell ref="B2:F2"/>
  </mergeCells>
  <pageMargins left="0.7" right="0.7" top="0.75" bottom="0.75" header="0.3" footer="0.3"/>
  <pageSetup paperSize="9" scale="82" orientation="portrait" horizontalDpi="0" verticalDpi="0" copies="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Budget_Spend</vt:lpstr>
      <vt:lpstr>Summary2023_24</vt:lpstr>
      <vt:lpstr>Pivot</vt:lpstr>
      <vt:lpstr>APM_Slide</vt:lpstr>
      <vt:lpstr>APM_Slide!Print_Area</vt:lpstr>
      <vt:lpstr>Budget_Spend!Print_Area</vt:lpstr>
      <vt:lpstr>Budget_Spend!Print_Titles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2024-05-29T15:14:49Z</cp:lastPrinted>
  <dcterms:created xsi:type="dcterms:W3CDTF">2019-05-15T17:12:23Z</dcterms:created>
  <dcterms:modified xsi:type="dcterms:W3CDTF">2024-06-24T12:19:37Z</dcterms:modified>
  <cp:category/>
  <cp:contentStatus/>
</cp:coreProperties>
</file>