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Annual Parish Meeting/2025/"/>
    </mc:Choice>
  </mc:AlternateContent>
  <xr:revisionPtr revIDLastSave="0" documentId="13_ncr:1_{A9B45FDE-086E-7841-BD56-6DE8D085CBC1}" xr6:coauthVersionLast="47" xr6:coauthVersionMax="47" xr10:uidLastSave="{00000000-0000-0000-0000-000000000000}"/>
  <bookViews>
    <workbookView xWindow="28960" yWindow="-1360" windowWidth="38080" windowHeight="20780" activeTab="3" xr2:uid="{EF328E6F-9CCF-444D-A76F-F626E7C71552}"/>
  </bookViews>
  <sheets>
    <sheet name="Budget_Spend" sheetId="11" r:id="rId1"/>
    <sheet name="Summary2024-25" sheetId="12" r:id="rId2"/>
    <sheet name="Pivot" sheetId="14" state="hidden" r:id="rId3"/>
    <sheet name="APMSlide" sheetId="13" r:id="rId4"/>
  </sheets>
  <definedNames>
    <definedName name="_xlnm._FilterDatabase" localSheetId="0" hidden="1">Budget_Spend!$A$3:$P$65</definedName>
    <definedName name="_xlnm.Print_Area" localSheetId="3">APMSlide!$B$3:$S$29</definedName>
    <definedName name="_xlnm.Print_Area" localSheetId="0">Budget_Spend!$A$3:$J$68</definedName>
    <definedName name="_xlnm.Print_Titles" localSheetId="0">Budget_Spend!$3:$3</definedName>
  </definedNames>
  <calcPr calcId="191029"/>
  <pivotCaches>
    <pivotCache cacheId="3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2" l="1"/>
  <c r="S14" i="11" l="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13" i="11"/>
  <c r="S6" i="11"/>
  <c r="S5" i="11"/>
  <c r="O23" i="11" l="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6" i="11"/>
  <c r="O58" i="11"/>
  <c r="C22" i="12" l="1"/>
  <c r="C23" i="12" s="1"/>
  <c r="Q65" i="11"/>
  <c r="Q66" i="11" s="1"/>
  <c r="O14" i="11" l="1"/>
  <c r="O15" i="11"/>
  <c r="O17" i="11"/>
  <c r="O18" i="11"/>
  <c r="O19" i="11"/>
  <c r="O20" i="11"/>
  <c r="O21" i="11"/>
  <c r="O22" i="11"/>
  <c r="O13" i="11"/>
  <c r="M67" i="11"/>
  <c r="K67" i="11" l="1"/>
  <c r="K59" i="11" l="1"/>
  <c r="L59" i="11"/>
  <c r="K53" i="11"/>
  <c r="L53" i="11"/>
  <c r="K10" i="11"/>
  <c r="K62" i="11" s="1"/>
  <c r="L10" i="11"/>
  <c r="L62" i="11" s="1"/>
  <c r="K63" i="11" l="1"/>
  <c r="K64" i="11" s="1"/>
  <c r="L63" i="11"/>
  <c r="L64" i="11" s="1"/>
  <c r="C7" i="12"/>
  <c r="Q59" i="11"/>
  <c r="Q10" i="11"/>
  <c r="Q62" i="11" l="1"/>
  <c r="Q60" i="11"/>
  <c r="C12" i="12" l="1"/>
  <c r="N61" i="11" l="1"/>
  <c r="N59" i="11"/>
  <c r="N55" i="11"/>
  <c r="N54" i="11"/>
  <c r="N53" i="11"/>
  <c r="N10" i="11"/>
  <c r="N62" i="11" s="1"/>
  <c r="Q53" i="11" l="1"/>
  <c r="Q63" i="11" s="1"/>
  <c r="Q64" i="11" s="1"/>
  <c r="N63" i="11"/>
  <c r="N64" i="11" s="1"/>
  <c r="O10" i="11"/>
  <c r="M59" i="11" l="1"/>
  <c r="M10" i="11" l="1"/>
  <c r="M62" i="11" s="1"/>
  <c r="M53" i="11" l="1"/>
  <c r="M63" i="11" l="1"/>
  <c r="M64" i="11" s="1"/>
  <c r="O53" i="11"/>
  <c r="J59" i="11"/>
  <c r="I59" i="11"/>
  <c r="H59" i="11"/>
  <c r="I53" i="11"/>
  <c r="J53" i="11"/>
  <c r="I10" i="11"/>
  <c r="I62" i="11" s="1"/>
  <c r="J10" i="11"/>
  <c r="J62" i="11" s="1"/>
  <c r="J63" i="11" l="1"/>
  <c r="J64" i="11" s="1"/>
  <c r="E53" i="11" l="1"/>
  <c r="F53" i="11"/>
  <c r="G53" i="11"/>
  <c r="H53" i="11"/>
  <c r="H63" i="11" l="1"/>
  <c r="E10" i="11"/>
  <c r="F10" i="11"/>
  <c r="G10" i="11"/>
  <c r="H10" i="11"/>
  <c r="H62" i="11" s="1"/>
  <c r="H64" i="11" l="1"/>
  <c r="I54" i="11" l="1"/>
  <c r="I55" i="11"/>
  <c r="E59" i="11" l="1"/>
  <c r="F59" i="11"/>
  <c r="E62" i="11"/>
  <c r="F62" i="11"/>
  <c r="F63" i="11" l="1"/>
  <c r="F64" i="11" s="1"/>
  <c r="E63" i="11"/>
  <c r="E64" i="11" s="1"/>
  <c r="I61" i="11" l="1"/>
  <c r="J61" i="11" s="1"/>
  <c r="J54" i="11"/>
  <c r="J55" i="11"/>
  <c r="I63" i="11" l="1"/>
  <c r="I64" i="11" l="1"/>
  <c r="G59" i="11" l="1"/>
  <c r="G62" i="11" l="1"/>
  <c r="G63" i="11" l="1"/>
  <c r="G64" i="11" l="1"/>
</calcChain>
</file>

<file path=xl/sharedStrings.xml><?xml version="1.0" encoding="utf-8"?>
<sst xmlns="http://schemas.openxmlformats.org/spreadsheetml/2006/main" count="311" uniqueCount="227">
  <si>
    <t>CATEGORY</t>
  </si>
  <si>
    <t>CODE</t>
  </si>
  <si>
    <t>ITEM IN BUDGET</t>
  </si>
  <si>
    <t>Income:</t>
  </si>
  <si>
    <t>INC01</t>
  </si>
  <si>
    <t>Precept </t>
  </si>
  <si>
    <t>INC02</t>
  </si>
  <si>
    <t>Allotments rent</t>
  </si>
  <si>
    <t>INC03</t>
  </si>
  <si>
    <t>Other grants: NHB &amp; CIL</t>
  </si>
  <si>
    <t>INC04</t>
  </si>
  <si>
    <t>Other income</t>
  </si>
  <si>
    <t>Sub-Total</t>
  </si>
  <si>
    <t>Expenditure: revenue</t>
  </si>
  <si>
    <t>Administration</t>
  </si>
  <si>
    <t>ADMIN01</t>
  </si>
  <si>
    <t>Clerk's salary</t>
  </si>
  <si>
    <t>ADMIN02</t>
  </si>
  <si>
    <t>Clerk's overtime</t>
  </si>
  <si>
    <t>ADMIN03</t>
  </si>
  <si>
    <t>RFO's salary</t>
  </si>
  <si>
    <t>ADMIN04</t>
  </si>
  <si>
    <t>Office expenses</t>
  </si>
  <si>
    <t>ADMIN05</t>
  </si>
  <si>
    <t>Insurance</t>
  </si>
  <si>
    <t>ADMIN06</t>
  </si>
  <si>
    <t>Audit fees </t>
  </si>
  <si>
    <t>ADMIN07</t>
  </si>
  <si>
    <t>Bank charges</t>
  </si>
  <si>
    <t>ADMIN08</t>
  </si>
  <si>
    <t>Training</t>
  </si>
  <si>
    <t>Subscriptions</t>
  </si>
  <si>
    <t>SUBS01</t>
  </si>
  <si>
    <t>SUBS02</t>
  </si>
  <si>
    <t>LCB</t>
  </si>
  <si>
    <t>SUBS03</t>
  </si>
  <si>
    <t>SLCC</t>
  </si>
  <si>
    <t>SUBS04</t>
  </si>
  <si>
    <t>Legal costs</t>
  </si>
  <si>
    <t>LEGAL01</t>
  </si>
  <si>
    <t>Communication</t>
  </si>
  <si>
    <t>COMMS01</t>
  </si>
  <si>
    <t>COMMS02</t>
  </si>
  <si>
    <t>Election expenses</t>
  </si>
  <si>
    <t>Memorial Hall</t>
  </si>
  <si>
    <t>MH01</t>
  </si>
  <si>
    <t>Public Works Loan Board</t>
  </si>
  <si>
    <t>MH02</t>
  </si>
  <si>
    <t>Hire of hall</t>
  </si>
  <si>
    <t>Allotments</t>
  </si>
  <si>
    <t>ALL01</t>
  </si>
  <si>
    <t>Allotment rent</t>
  </si>
  <si>
    <t>ALL02</t>
  </si>
  <si>
    <t>ALL03</t>
  </si>
  <si>
    <t>Tree maintenance</t>
  </si>
  <si>
    <t>ALL04</t>
  </si>
  <si>
    <t>General maintenance</t>
  </si>
  <si>
    <t xml:space="preserve">Grounds Maintenance </t>
  </si>
  <si>
    <t>GM01</t>
  </si>
  <si>
    <t>GM02</t>
  </si>
  <si>
    <t>GM03</t>
  </si>
  <si>
    <t>Play equipment inspection</t>
  </si>
  <si>
    <t>GM04</t>
  </si>
  <si>
    <t>Play equipment maintenance</t>
  </si>
  <si>
    <t>GM05</t>
  </si>
  <si>
    <t>GM06</t>
  </si>
  <si>
    <t>GM07</t>
  </si>
  <si>
    <t>Litter bins / grit bins</t>
  </si>
  <si>
    <t>GM08</t>
  </si>
  <si>
    <t>GM09</t>
  </si>
  <si>
    <t>Expenditure: capital</t>
  </si>
  <si>
    <t>(excluding any grant funding)</t>
  </si>
  <si>
    <t>CAP01</t>
  </si>
  <si>
    <t>Car parking survey &amp; planning</t>
  </si>
  <si>
    <t>CAP02</t>
  </si>
  <si>
    <t>CAP03</t>
  </si>
  <si>
    <t>Contingency @ 10% of precept</t>
  </si>
  <si>
    <t>Total Income</t>
  </si>
  <si>
    <t>Total Expenditure (revenue &amp; capital) and Contingency</t>
  </si>
  <si>
    <t>Surplus/Deficit</t>
  </si>
  <si>
    <t>Council Tax Band D</t>
  </si>
  <si>
    <t>WSALC</t>
  </si>
  <si>
    <t>COMMS03</t>
  </si>
  <si>
    <t>ICO Annual Data Fee</t>
  </si>
  <si>
    <t>Website Domain &amp; Email Accounts</t>
  </si>
  <si>
    <t>Tree Inspection</t>
  </si>
  <si>
    <t>Grass cutting - Stedham &amp; Iping</t>
  </si>
  <si>
    <t xml:space="preserve">(including Churches, Common View </t>
  </si>
  <si>
    <t>&amp; Recreation Ground)</t>
  </si>
  <si>
    <t>COMMS04</t>
  </si>
  <si>
    <t>GM10</t>
  </si>
  <si>
    <t>GM11</t>
  </si>
  <si>
    <t>Planning Applications</t>
  </si>
  <si>
    <t>COMMS05</t>
  </si>
  <si>
    <t>Video Conference Application</t>
  </si>
  <si>
    <t>COMMS06</t>
  </si>
  <si>
    <t>Parish Council Events</t>
  </si>
  <si>
    <t>ADMIN09</t>
  </si>
  <si>
    <t>Parish Council Christmas Events</t>
  </si>
  <si>
    <t>Hedge Maintenance</t>
  </si>
  <si>
    <t>General Parish Maintenance (Inc Spring Clean Day)</t>
  </si>
  <si>
    <t>Parish Improvement Projects</t>
  </si>
  <si>
    <t>Community Health &amp; Wellbeing - Playgrounds</t>
  </si>
  <si>
    <t>Newsletter, Other  Communications to all parishioners, eg Covid-letter</t>
  </si>
  <si>
    <t>2021/22 BUDGET FULL YEAR
(Exc VAT)</t>
  </si>
  <si>
    <t>2020/21 BUDGET FULL YEAR
(Exc VAT)</t>
  </si>
  <si>
    <t>2020/21
ACTUAL SPEND 
(Exc VAT)</t>
  </si>
  <si>
    <t>Brought Forward</t>
  </si>
  <si>
    <t>Carry Forward</t>
  </si>
  <si>
    <t>Other income - VAT126. Insurance Claim</t>
  </si>
  <si>
    <t>Parish Organisation Fund</t>
  </si>
  <si>
    <t>Income_Cost_ Code</t>
  </si>
  <si>
    <t>xx</t>
  </si>
  <si>
    <t>Noticeboard doors/maintenance</t>
  </si>
  <si>
    <t>2021/22 ACTUAL RECEIPTS &amp; SPEND
(Exc VAT)</t>
  </si>
  <si>
    <t>2022/23 BUDGET FULL YEAR
(Exc VAT)</t>
  </si>
  <si>
    <t>No increase in Allotment rents</t>
  </si>
  <si>
    <t xml:space="preserve">2022/23 ACTUAL RECEIPTS &amp; SPEND
(Exc VAT)
</t>
  </si>
  <si>
    <t>Current cash</t>
  </si>
  <si>
    <t>Estimated Income to end Financial year</t>
  </si>
  <si>
    <t>Estimated spend to end Financial year</t>
  </si>
  <si>
    <t>Assume 10% increase</t>
  </si>
  <si>
    <t>10 email Accounts £50 + Annual service charge £480 + 10%</t>
  </si>
  <si>
    <t>Not an election year</t>
  </si>
  <si>
    <t>Inc Contingency</t>
  </si>
  <si>
    <t>Code to be removed</t>
  </si>
  <si>
    <t>Code GM02 to be removed &amp; cost inluded in GM06</t>
  </si>
  <si>
    <t>To include information about fund in Newsletter</t>
  </si>
  <si>
    <t>Council Tax charge for band D property</t>
  </si>
  <si>
    <t>Delete Code</t>
  </si>
  <si>
    <t> Stedham with Iping Parish Council Budgets &amp; Expenditure  1 April 2019 to 31 March 2026</t>
  </si>
  <si>
    <t>2023/24 BUDGET FULL YEAR (Ex VAT)</t>
  </si>
  <si>
    <t>2023/24 ACTUAL RECEIPTS &amp; SPEND
(Exc VAT)</t>
  </si>
  <si>
    <t>Comments on 2024/25 Budget Figures</t>
  </si>
  <si>
    <t>2025/26 BUDGET FULL YEAR (DRAFT)</t>
  </si>
  <si>
    <t>Variance (between 2024/25 &amp; 2025/26
(Based on Estimated full spend for 2024/25)</t>
  </si>
  <si>
    <t>2024/25 BUDGET FULL YEAR (Ex VAT)</t>
  </si>
  <si>
    <t>COMMS07</t>
  </si>
  <si>
    <t>Tea Club</t>
  </si>
  <si>
    <t>CIL grant £11,000 for CV Roundabout</t>
  </si>
  <si>
    <t>Roundabout CV Playground - Planned for 2023/24. Cost of path to roundabout &amp; dome surface not allowed for in original quote</t>
  </si>
  <si>
    <t>Inc £70 for fencing</t>
  </si>
  <si>
    <t>Inc 2 x Christmas trees. Battery Charger</t>
  </si>
  <si>
    <t>Budget to remain as is</t>
  </si>
  <si>
    <t>2024/27 3year basis - £803.85.  + Increase to cover new equipment:
Climbing frame - inc 2024/25
Accessible Roundabout - inc 2025/26</t>
  </si>
  <si>
    <t>Inc 2 x cut Christmas trees</t>
  </si>
  <si>
    <t>Estimated on last 4year(to date) costs Av - £4140
Suggest 20% increase</t>
  </si>
  <si>
    <t>Hedge &amp; Tree Maintenance
 Assume 10%increase</t>
  </si>
  <si>
    <t>Assume 15 metings @ £40.50</t>
  </si>
  <si>
    <t>Estimated Carry Forward to 2025/26</t>
  </si>
  <si>
    <t>Cash brought forward from 2023/24</t>
  </si>
  <si>
    <t>£3000 due from CIL Stedham Tel Box improvement</t>
  </si>
  <si>
    <t>2024/25 Overview</t>
  </si>
  <si>
    <t>Tree &amp; Hedge Maintenance</t>
  </si>
  <si>
    <t>Community Account with charges from 14th January 2025. £4.25/mnth, DD-10p, BACs-7p</t>
  </si>
  <si>
    <t>Estimated 1 x Tea club receipts, Mulled wine gross revenue(inc Float)
WI Fair gross receipts</t>
  </si>
  <si>
    <t>Allotment water, Maintenance</t>
  </si>
  <si>
    <t>Open Garden 9/6/24, Mulled wine costs 26/01/24</t>
  </si>
  <si>
    <t>Wild flower planting - phase1</t>
  </si>
  <si>
    <r>
      <t xml:space="preserve">1% increase. </t>
    </r>
    <r>
      <rPr>
        <sz val="11"/>
        <color rgb="FFFF0000"/>
        <rFont val="Arial"/>
        <family val="2"/>
      </rPr>
      <t>Employer NI applicable</t>
    </r>
  </si>
  <si>
    <r>
      <t xml:space="preserve">As for Clerk </t>
    </r>
    <r>
      <rPr>
        <sz val="11"/>
        <color rgb="FFFF0000"/>
        <rFont val="Arial"/>
        <family val="2"/>
      </rPr>
      <t>Employer NI applicable</t>
    </r>
  </si>
  <si>
    <t>ADMIN10</t>
  </si>
  <si>
    <t>Employer National Insurance</t>
  </si>
  <si>
    <t>Threshold reduced from £9100 to £5000</t>
  </si>
  <si>
    <r>
      <t xml:space="preserve">10% of Clerk </t>
    </r>
    <r>
      <rPr>
        <sz val="11"/>
        <color rgb="FFFF0000"/>
        <rFont val="Arial"/>
        <family val="2"/>
      </rPr>
      <t>Employer NI applicable</t>
    </r>
  </si>
  <si>
    <t>Increase from previous year</t>
  </si>
  <si>
    <t>Tea Club 04/12/24 + Spring Event 2nd April</t>
  </si>
  <si>
    <t>Income: </t>
  </si>
  <si>
    <t>Expenditure Revenue:  </t>
  </si>
  <si>
    <t>Expenditure Capital: </t>
  </si>
  <si>
    <t>Contingency(10% of Precept):</t>
  </si>
  <si>
    <t>Total Expenditure: </t>
  </si>
  <si>
    <t>Deficit: </t>
  </si>
  <si>
    <t>Estimated Carry Over from 2024/25</t>
  </si>
  <si>
    <t>Precept of £26.5k ~ 0.1% change on bill</t>
  </si>
  <si>
    <r>
      <t xml:space="preserve">Comments on 2025/26 Budget Figures 21st November 2024
</t>
    </r>
    <r>
      <rPr>
        <b/>
        <sz val="11"/>
        <color rgb="FFFF0000"/>
        <rFont val="Arial"/>
        <family val="2"/>
      </rPr>
      <t>As reviewed at PC Meeting 09/01/2025</t>
    </r>
    <r>
      <rPr>
        <b/>
        <sz val="11"/>
        <color theme="1"/>
        <rFont val="Arial"/>
        <family val="2"/>
      </rPr>
      <t xml:space="preserve">
 </t>
    </r>
  </si>
  <si>
    <r>
      <t xml:space="preserve">Includes costs for refurbishment of Iping Tel Box. </t>
    </r>
    <r>
      <rPr>
        <i/>
        <sz val="11"/>
        <color rgb="FFFF0000"/>
        <rFont val="Arial"/>
        <family val="2"/>
      </rPr>
      <t>Purchase of AED &amp; Cabinet in 2024/25</t>
    </r>
  </si>
  <si>
    <t xml:space="preserve">2024/25 ACTUAL RECEIPTS &amp; SPEND
(Exc VAT)
</t>
  </si>
  <si>
    <t xml:space="preserve">Budget Left 2024/25
At 31/03/2025
</t>
  </si>
  <si>
    <t>Submitted VAT claim (Apr24-Nov24) - £5326</t>
  </si>
  <si>
    <t>Inc Land Registry searches, PDFelement</t>
  </si>
  <si>
    <t>Charges started 18/03/2025</t>
  </si>
  <si>
    <t>GM02(Hedge) deleted &amp; included here</t>
  </si>
  <si>
    <t>Repair Stedham Signpost, Daffodil Bulbs.  Iping AED. Bench Iping. TRO Flyers</t>
  </si>
  <si>
    <t>RBL Tommy for SMH, Community Bus, 4Sight, Xmas Tree Disposal, ECORother Test</t>
  </si>
  <si>
    <t>Bank balance at 31/03/2025</t>
  </si>
  <si>
    <t>Bank balance at 22/04/2025</t>
  </si>
  <si>
    <t>1 Income - Precept</t>
  </si>
  <si>
    <t>3 Income - Other</t>
  </si>
  <si>
    <t>2 Income - Grants</t>
  </si>
  <si>
    <t>5 Admin-Pay_Exp</t>
  </si>
  <si>
    <t>4 Admin - General</t>
  </si>
  <si>
    <t>6 Allotments</t>
  </si>
  <si>
    <t>7 Comms - General</t>
  </si>
  <si>
    <t>8 Comms - NLetter_Events</t>
  </si>
  <si>
    <t>9 Maintenance - General</t>
  </si>
  <si>
    <t>90 Maintenance - Playgrounds</t>
  </si>
  <si>
    <t>91 Parish Improvements</t>
  </si>
  <si>
    <t>93 Subscriptions</t>
  </si>
  <si>
    <t>92 Parish Fund</t>
  </si>
  <si>
    <t>Income to 31/03/25</t>
  </si>
  <si>
    <t>Spend to 31/03/25 exc VAT</t>
  </si>
  <si>
    <t>Spend VAT to 31/03/25</t>
  </si>
  <si>
    <t>Bank balance at 31/03/25 = £16548.22</t>
  </si>
  <si>
    <t>Reclaimed VAT, Tea Club, VE/VJ Grant</t>
  </si>
  <si>
    <t>Original Budget 2024/25</t>
  </si>
  <si>
    <t>Row Labels</t>
  </si>
  <si>
    <t>(blank)</t>
  </si>
  <si>
    <t>Grand Total</t>
  </si>
  <si>
    <t>Sum of 2020/21
ACTUAL SPEND 
(Exc VAT)</t>
  </si>
  <si>
    <t>Sum of 2021/22 ACTUAL RECEIPTS &amp; SPEND
(Exc VAT)</t>
  </si>
  <si>
    <t>Sum of 2023/24 ACTUAL RECEIPTS &amp; SPEND
(Exc VAT)</t>
  </si>
  <si>
    <t xml:space="preserve">Sum of 2022/23 ACTUAL RECEIPTS &amp; SPEND
(Exc VAT)
</t>
  </si>
  <si>
    <t xml:space="preserve">Sum of 2024/25 ACTUAL RECEIPTS &amp; SPEND
(Exc VAT)
</t>
  </si>
  <si>
    <t>Stedham with Iping Parish Council -  Annual Income/Costs</t>
  </si>
  <si>
    <t>Income/Cost Code</t>
  </si>
  <si>
    <t>2020/21 ACTUAL RECEIPTS &amp; SPEND (Exc VAT)</t>
  </si>
  <si>
    <t>2021/22 ACTUAL RECEIPTS &amp; SPEND (Exc VAT)</t>
  </si>
  <si>
    <t xml:space="preserve">2022/23 ACTUAL RECEIPTS &amp; SPEND (Exc VAT)
</t>
  </si>
  <si>
    <t xml:space="preserve">2023/24 ACTUAL RECEIPTS &amp; SPEND (Exc VAT)
</t>
  </si>
  <si>
    <t>Income</t>
  </si>
  <si>
    <t>Total</t>
  </si>
  <si>
    <t>Costs</t>
  </si>
  <si>
    <t>VAT Paid/Reclaimed</t>
  </si>
  <si>
    <t xml:space="preserve">2024/25 ACTUAL RECEIPTS &amp; SPEND (Exc VAT)
</t>
  </si>
  <si>
    <t>Notes: 2024 - 2025</t>
  </si>
  <si>
    <r>
      <rPr>
        <b/>
        <u/>
        <sz val="14"/>
        <color theme="1"/>
        <rFont val="Arial"/>
        <family val="2"/>
      </rPr>
      <t>Other Income</t>
    </r>
    <r>
      <rPr>
        <sz val="14"/>
        <color theme="1"/>
        <rFont val="Arial"/>
        <family val="2"/>
      </rPr>
      <t xml:space="preserve"> includes: Allotment Rents, Mulled wine receipts, Tea Club Dec24 &amp; Easter Mar25, WI Fair Dec24. CDC  VE/VJ Day Grant, Reclaimed VAT (£5326)
CIL Grant of £11000 was awarded October 2023 for roundabout in CV Play area. A further grant of £3000 was received in October 2024 for improvements around Stedham Telephone Box (not included in 2024-25 figures)
Costs against each code excludes VAT – Parish Council claims back
 -------------------------------------------------------------------------------------------------------
Admin General = Insurance, Audit &amp; Training 
Admin Pay &amp; Expenses = Clerk, RFO, Office consumables, DropBox
Allotments = Annual Rent paid to WSCC &amp; Water Charges
Comms General = Website, Email service, Election costs
Comms Newsletter_Events = Newsletters,  Christmas trees, Afternoon Tea Club
Maintenance General = Grass, Hedges, Trees, Bins, Noticeboards
Maintenance Playgrounds = Inspect &amp; Maintenance 
Parish Improvements =  New play equipment, Pathway, Refurbishment of old Dome, AED for Iping Telephone Box, Repair of Stedham Signpost, VE/VJ Commemorative Bench in Iping
Parish Fund = Allocation of £500/year available to local organisations: RBL Statue, Midhurst Community Bus,4Sight Vision, KSS Air Ambulance, ECO Rother Action Test Kit
Subscriptions = SLCC, WSALC
</t>
    </r>
    <r>
      <rPr>
        <b/>
        <sz val="14"/>
        <color theme="1"/>
        <rFont val="Arial"/>
        <family val="2"/>
      </rPr>
      <t>Note:</t>
    </r>
    <r>
      <rPr>
        <sz val="14"/>
        <color theme="1"/>
        <rFont val="Arial"/>
        <family val="2"/>
      </rPr>
      <t xml:space="preserve"> Detailed Budget Status reviewed/published at every Ordinary Meeting of the Parish Council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</si>
</sst>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_);[Red]\(&quot;£&quot;#,##0\)"/>
    <numFmt numFmtId="44" formatCode="_(&quot;£&quot;* #,##0.00_);_(&quot;£&quot;* \(#,##0.00\);_(&quot;£&quot;* &quot;-&quot;??_);_(@_)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&quot;£&quot;#,##0.00"/>
    <numFmt numFmtId="167" formatCode="&quot;£&quot;#,##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rgb="FF0000FF"/>
      <name val="Arial"/>
      <family val="2"/>
    </font>
    <font>
      <b/>
      <sz val="14"/>
      <color theme="9"/>
      <name val="Arial"/>
      <family val="2"/>
    </font>
    <font>
      <b/>
      <sz val="14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008000"/>
      <name val="Arial"/>
      <family val="2"/>
    </font>
    <font>
      <b/>
      <sz val="11"/>
      <color rgb="FF000000"/>
      <name val="Arial"/>
      <family val="2"/>
    </font>
    <font>
      <b/>
      <sz val="11"/>
      <color rgb="FF000090"/>
      <name val="Arial"/>
      <family val="2"/>
    </font>
    <font>
      <sz val="8"/>
      <name val="Calibri"/>
      <family val="2"/>
      <scheme val="minor"/>
    </font>
    <font>
      <sz val="14"/>
      <color theme="9"/>
      <name val="Arial"/>
      <family val="2"/>
    </font>
    <font>
      <sz val="14"/>
      <color theme="9" tint="-0.249977111117893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Calibri (Body)"/>
    </font>
    <font>
      <sz val="14"/>
      <color rgb="FF000000"/>
      <name val="Arial"/>
      <family val="2"/>
    </font>
    <font>
      <b/>
      <sz val="11"/>
      <color rgb="FFFF0000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7" fillId="0" borderId="0" applyNumberFormat="0" applyFill="0" applyBorder="0" applyProtection="0"/>
    <xf numFmtId="44" fontId="1" fillId="0" borderId="0" applyFont="0" applyFill="0" applyBorder="0" applyAlignment="0" applyProtection="0"/>
  </cellStyleXfs>
  <cellXfs count="210">
    <xf numFmtId="0" fontId="0" fillId="0" borderId="0" xfId="0"/>
    <xf numFmtId="0" fontId="8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1" fillId="0" borderId="6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6" fillId="0" borderId="6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/>
    </xf>
    <xf numFmtId="167" fontId="6" fillId="0" borderId="6" xfId="0" applyNumberFormat="1" applyFont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167" fontId="5" fillId="0" borderId="1" xfId="0" applyNumberFormat="1" applyFont="1" applyBorder="1" applyAlignment="1">
      <alignment vertical="top" wrapText="1"/>
    </xf>
    <xf numFmtId="0" fontId="12" fillId="0" borderId="6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167" fontId="10" fillId="0" borderId="6" xfId="0" applyNumberFormat="1" applyFont="1" applyBorder="1" applyAlignment="1">
      <alignment horizontal="left" vertical="top"/>
    </xf>
    <xf numFmtId="167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6" fillId="0" borderId="6" xfId="0" applyFont="1" applyBorder="1" applyAlignment="1">
      <alignment horizontal="left" vertical="top"/>
    </xf>
    <xf numFmtId="167" fontId="9" fillId="0" borderId="6" xfId="0" applyNumberFormat="1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3" fillId="0" borderId="6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9" fillId="0" borderId="6" xfId="0" applyFont="1" applyBorder="1" applyAlignment="1">
      <alignment horizontal="left" vertical="top"/>
    </xf>
    <xf numFmtId="167" fontId="9" fillId="0" borderId="6" xfId="0" applyNumberFormat="1" applyFont="1" applyBorder="1" applyAlignment="1">
      <alignment vertical="top"/>
    </xf>
    <xf numFmtId="0" fontId="10" fillId="2" borderId="6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0" fontId="9" fillId="0" borderId="6" xfId="0" applyFont="1" applyBorder="1" applyAlignment="1">
      <alignment vertical="top" wrapText="1"/>
    </xf>
    <xf numFmtId="0" fontId="13" fillId="0" borderId="6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4" fillId="0" borderId="0" xfId="0" applyFont="1" applyAlignment="1">
      <alignment vertical="top"/>
    </xf>
    <xf numFmtId="0" fontId="15" fillId="0" borderId="6" xfId="0" applyFont="1" applyBorder="1" applyAlignment="1">
      <alignment vertical="top" wrapText="1"/>
    </xf>
    <xf numFmtId="0" fontId="16" fillId="2" borderId="6" xfId="0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0" fontId="10" fillId="0" borderId="6" xfId="0" applyFont="1" applyBorder="1" applyAlignment="1">
      <alignment horizontal="left" vertical="top"/>
    </xf>
    <xf numFmtId="0" fontId="17" fillId="0" borderId="0" xfId="0" applyFont="1" applyAlignment="1">
      <alignment vertical="top"/>
    </xf>
    <xf numFmtId="0" fontId="0" fillId="0" borderId="0" xfId="0" applyAlignment="1">
      <alignment vertical="top"/>
    </xf>
    <xf numFmtId="167" fontId="9" fillId="0" borderId="0" xfId="0" applyNumberFormat="1" applyFont="1" applyAlignment="1">
      <alignment vertical="top"/>
    </xf>
    <xf numFmtId="0" fontId="6" fillId="3" borderId="1" xfId="0" applyFont="1" applyFill="1" applyBorder="1" applyAlignment="1">
      <alignment vertical="top" wrapText="1"/>
    </xf>
    <xf numFmtId="167" fontId="5" fillId="0" borderId="6" xfId="0" applyNumberFormat="1" applyFont="1" applyBorder="1" applyAlignment="1">
      <alignment vertical="top"/>
    </xf>
    <xf numFmtId="167" fontId="5" fillId="0" borderId="1" xfId="0" applyNumberFormat="1" applyFont="1" applyBorder="1" applyAlignment="1">
      <alignment vertical="top"/>
    </xf>
    <xf numFmtId="167" fontId="5" fillId="0" borderId="0" xfId="0" applyNumberFormat="1" applyFont="1" applyAlignment="1">
      <alignment vertical="top"/>
    </xf>
    <xf numFmtId="0" fontId="9" fillId="0" borderId="0" xfId="0" applyFont="1" applyAlignment="1">
      <alignment vertical="top" wrapText="1"/>
    </xf>
    <xf numFmtId="0" fontId="14" fillId="0" borderId="1" xfId="0" applyFont="1" applyBorder="1" applyAlignment="1">
      <alignment vertical="top" wrapText="1"/>
    </xf>
    <xf numFmtId="6" fontId="9" fillId="0" borderId="0" xfId="0" applyNumberFormat="1" applyFont="1" applyAlignment="1">
      <alignment vertical="top" wrapText="1"/>
    </xf>
    <xf numFmtId="6" fontId="5" fillId="2" borderId="1" xfId="0" applyNumberFormat="1" applyFont="1" applyFill="1" applyBorder="1" applyAlignment="1">
      <alignment vertical="top" wrapText="1"/>
    </xf>
    <xf numFmtId="6" fontId="10" fillId="2" borderId="1" xfId="0" applyNumberFormat="1" applyFont="1" applyFill="1" applyBorder="1" applyAlignment="1">
      <alignment vertical="top" wrapText="1"/>
    </xf>
    <xf numFmtId="6" fontId="10" fillId="5" borderId="5" xfId="0" applyNumberFormat="1" applyFont="1" applyFill="1" applyBorder="1" applyAlignment="1">
      <alignment horizontal="center" vertical="top" wrapText="1"/>
    </xf>
    <xf numFmtId="6" fontId="9" fillId="5" borderId="1" xfId="0" applyNumberFormat="1" applyFont="1" applyFill="1" applyBorder="1" applyAlignment="1">
      <alignment vertical="top" wrapText="1"/>
    </xf>
    <xf numFmtId="6" fontId="6" fillId="5" borderId="1" xfId="0" applyNumberFormat="1" applyFont="1" applyFill="1" applyBorder="1" applyAlignment="1">
      <alignment vertical="top" wrapText="1"/>
    </xf>
    <xf numFmtId="6" fontId="5" fillId="5" borderId="1" xfId="0" applyNumberFormat="1" applyFont="1" applyFill="1" applyBorder="1" applyAlignment="1">
      <alignment vertical="top" wrapText="1"/>
    </xf>
    <xf numFmtId="6" fontId="14" fillId="5" borderId="1" xfId="0" applyNumberFormat="1" applyFont="1" applyFill="1" applyBorder="1" applyAlignment="1">
      <alignment vertical="top" wrapText="1"/>
    </xf>
    <xf numFmtId="6" fontId="10" fillId="5" borderId="1" xfId="0" applyNumberFormat="1" applyFont="1" applyFill="1" applyBorder="1" applyAlignment="1">
      <alignment vertical="top"/>
    </xf>
    <xf numFmtId="6" fontId="9" fillId="5" borderId="1" xfId="0" applyNumberFormat="1" applyFont="1" applyFill="1" applyBorder="1" applyAlignment="1">
      <alignment vertical="top"/>
    </xf>
    <xf numFmtId="0" fontId="17" fillId="0" borderId="3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167" fontId="6" fillId="0" borderId="10" xfId="0" applyNumberFormat="1" applyFont="1" applyBorder="1" applyAlignment="1">
      <alignment vertical="top"/>
    </xf>
    <xf numFmtId="0" fontId="6" fillId="0" borderId="10" xfId="0" applyFont="1" applyBorder="1" applyAlignment="1">
      <alignment horizontal="left" vertical="top"/>
    </xf>
    <xf numFmtId="167" fontId="9" fillId="0" borderId="10" xfId="0" applyNumberFormat="1" applyFont="1" applyBorder="1" applyAlignment="1">
      <alignment horizontal="left" vertical="top"/>
    </xf>
    <xf numFmtId="0" fontId="9" fillId="0" borderId="10" xfId="0" applyFont="1" applyBorder="1" applyAlignment="1">
      <alignment vertical="top" wrapText="1"/>
    </xf>
    <xf numFmtId="0" fontId="9" fillId="0" borderId="10" xfId="0" applyFont="1" applyBorder="1" applyAlignment="1">
      <alignment horizontal="left" vertical="top"/>
    </xf>
    <xf numFmtId="0" fontId="9" fillId="0" borderId="9" xfId="0" applyFont="1" applyBorder="1" applyAlignment="1">
      <alignment horizontal="center" vertical="top"/>
    </xf>
    <xf numFmtId="0" fontId="6" fillId="2" borderId="10" xfId="0" applyFont="1" applyFill="1" applyBorder="1" applyAlignment="1">
      <alignment vertical="top"/>
    </xf>
    <xf numFmtId="0" fontId="19" fillId="0" borderId="10" xfId="0" applyFont="1" applyBorder="1" applyAlignment="1">
      <alignment vertical="top"/>
    </xf>
    <xf numFmtId="0" fontId="9" fillId="2" borderId="10" xfId="0" applyFont="1" applyFill="1" applyBorder="1" applyAlignment="1">
      <alignment vertical="top" wrapText="1"/>
    </xf>
    <xf numFmtId="0" fontId="20" fillId="0" borderId="10" xfId="0" applyFont="1" applyBorder="1" applyAlignment="1">
      <alignment vertical="top"/>
    </xf>
    <xf numFmtId="0" fontId="21" fillId="2" borderId="10" xfId="0" applyFont="1" applyFill="1" applyBorder="1" applyAlignment="1">
      <alignment vertical="top" wrapText="1"/>
    </xf>
    <xf numFmtId="6" fontId="9" fillId="0" borderId="0" xfId="0" applyNumberFormat="1" applyFont="1" applyAlignment="1">
      <alignment vertical="top"/>
    </xf>
    <xf numFmtId="6" fontId="10" fillId="4" borderId="1" xfId="0" applyNumberFormat="1" applyFont="1" applyFill="1" applyBorder="1" applyAlignment="1">
      <alignment horizontal="center" vertical="top" wrapText="1"/>
    </xf>
    <xf numFmtId="6" fontId="10" fillId="4" borderId="1" xfId="1" applyNumberFormat="1" applyFont="1" applyFill="1" applyBorder="1" applyAlignment="1">
      <alignment horizontal="center" vertical="top" wrapText="1"/>
    </xf>
    <xf numFmtId="6" fontId="9" fillId="4" borderId="1" xfId="0" applyNumberFormat="1" applyFont="1" applyFill="1" applyBorder="1" applyAlignment="1">
      <alignment vertical="top"/>
    </xf>
    <xf numFmtId="6" fontId="6" fillId="4" borderId="1" xfId="0" applyNumberFormat="1" applyFont="1" applyFill="1" applyBorder="1" applyAlignment="1">
      <alignment vertical="top"/>
    </xf>
    <xf numFmtId="6" fontId="5" fillId="4" borderId="1" xfId="0" applyNumberFormat="1" applyFont="1" applyFill="1" applyBorder="1" applyAlignment="1">
      <alignment vertical="top"/>
    </xf>
    <xf numFmtId="6" fontId="0" fillId="0" borderId="0" xfId="0" applyNumberFormat="1" applyAlignment="1">
      <alignment vertical="top"/>
    </xf>
    <xf numFmtId="0" fontId="10" fillId="7" borderId="5" xfId="0" applyFont="1" applyFill="1" applyBorder="1" applyAlignment="1">
      <alignment horizontal="center" vertical="top" wrapText="1"/>
    </xf>
    <xf numFmtId="164" fontId="10" fillId="7" borderId="1" xfId="1" applyFont="1" applyFill="1" applyBorder="1" applyAlignment="1">
      <alignment horizontal="center" vertical="top" wrapText="1"/>
    </xf>
    <xf numFmtId="6" fontId="9" fillId="7" borderId="1" xfId="0" applyNumberFormat="1" applyFont="1" applyFill="1" applyBorder="1" applyAlignment="1">
      <alignment vertical="top"/>
    </xf>
    <xf numFmtId="6" fontId="6" fillId="7" borderId="1" xfId="0" applyNumberFormat="1" applyFont="1" applyFill="1" applyBorder="1" applyAlignment="1">
      <alignment vertical="top"/>
    </xf>
    <xf numFmtId="6" fontId="6" fillId="7" borderId="1" xfId="0" applyNumberFormat="1" applyFont="1" applyFill="1" applyBorder="1" applyAlignment="1">
      <alignment vertical="top" wrapText="1"/>
    </xf>
    <xf numFmtId="6" fontId="5" fillId="7" borderId="1" xfId="0" applyNumberFormat="1" applyFont="1" applyFill="1" applyBorder="1" applyAlignment="1">
      <alignment vertical="top" wrapText="1"/>
    </xf>
    <xf numFmtId="6" fontId="9" fillId="7" borderId="1" xfId="0" applyNumberFormat="1" applyFont="1" applyFill="1" applyBorder="1" applyAlignment="1">
      <alignment vertical="top" wrapText="1"/>
    </xf>
    <xf numFmtId="6" fontId="14" fillId="7" borderId="1" xfId="0" applyNumberFormat="1" applyFont="1" applyFill="1" applyBorder="1" applyAlignment="1">
      <alignment vertical="top"/>
    </xf>
    <xf numFmtId="6" fontId="10" fillId="7" borderId="1" xfId="0" applyNumberFormat="1" applyFont="1" applyFill="1" applyBorder="1" applyAlignment="1">
      <alignment vertical="top"/>
    </xf>
    <xf numFmtId="6" fontId="0" fillId="4" borderId="1" xfId="0" applyNumberFormat="1" applyFill="1" applyBorder="1" applyAlignment="1">
      <alignment vertical="top"/>
    </xf>
    <xf numFmtId="167" fontId="10" fillId="0" borderId="1" xfId="0" applyNumberFormat="1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167" fontId="17" fillId="0" borderId="7" xfId="0" applyNumberFormat="1" applyFont="1" applyBorder="1" applyAlignment="1">
      <alignment horizontal="right" vertical="top" wrapText="1"/>
    </xf>
    <xf numFmtId="167" fontId="17" fillId="0" borderId="8" xfId="0" applyNumberFormat="1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/>
    </xf>
    <xf numFmtId="2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6" fontId="2" fillId="4" borderId="1" xfId="0" applyNumberFormat="1" applyFont="1" applyFill="1" applyBorder="1" applyAlignment="1">
      <alignment vertical="top"/>
    </xf>
    <xf numFmtId="0" fontId="2" fillId="0" borderId="0" xfId="0" applyFont="1" applyAlignment="1">
      <alignment vertical="top"/>
    </xf>
    <xf numFmtId="6" fontId="10" fillId="8" borderId="5" xfId="0" applyNumberFormat="1" applyFont="1" applyFill="1" applyBorder="1" applyAlignment="1">
      <alignment horizontal="center" vertical="top" wrapText="1"/>
    </xf>
    <xf numFmtId="6" fontId="9" fillId="8" borderId="1" xfId="0" applyNumberFormat="1" applyFont="1" applyFill="1" applyBorder="1" applyAlignment="1">
      <alignment vertical="top"/>
    </xf>
    <xf numFmtId="6" fontId="10" fillId="8" borderId="1" xfId="0" applyNumberFormat="1" applyFont="1" applyFill="1" applyBorder="1" applyAlignment="1">
      <alignment vertical="top"/>
    </xf>
    <xf numFmtId="6" fontId="0" fillId="8" borderId="1" xfId="0" applyNumberFormat="1" applyFill="1" applyBorder="1" applyAlignment="1">
      <alignment vertical="top"/>
    </xf>
    <xf numFmtId="6" fontId="2" fillId="8" borderId="1" xfId="0" applyNumberFormat="1" applyFont="1" applyFill="1" applyBorder="1" applyAlignment="1">
      <alignment vertical="top"/>
    </xf>
    <xf numFmtId="6" fontId="10" fillId="9" borderId="1" xfId="0" applyNumberFormat="1" applyFont="1" applyFill="1" applyBorder="1" applyAlignment="1">
      <alignment vertical="top"/>
    </xf>
    <xf numFmtId="6" fontId="9" fillId="8" borderId="1" xfId="0" applyNumberFormat="1" applyFont="1" applyFill="1" applyBorder="1" applyAlignment="1">
      <alignment vertical="top" wrapText="1"/>
    </xf>
    <xf numFmtId="6" fontId="10" fillId="2" borderId="1" xfId="0" applyNumberFormat="1" applyFont="1" applyFill="1" applyBorder="1" applyAlignment="1">
      <alignment vertical="top"/>
    </xf>
    <xf numFmtId="6" fontId="9" fillId="2" borderId="1" xfId="0" applyNumberFormat="1" applyFont="1" applyFill="1" applyBorder="1" applyAlignment="1">
      <alignment vertical="top"/>
    </xf>
    <xf numFmtId="6" fontId="17" fillId="2" borderId="13" xfId="0" applyNumberFormat="1" applyFont="1" applyFill="1" applyBorder="1" applyAlignment="1">
      <alignment vertical="top" wrapText="1"/>
    </xf>
    <xf numFmtId="6" fontId="10" fillId="8" borderId="1" xfId="1" applyNumberFormat="1" applyFont="1" applyFill="1" applyBorder="1" applyAlignment="1">
      <alignment horizontal="center" vertical="top" wrapText="1"/>
    </xf>
    <xf numFmtId="6" fontId="10" fillId="8" borderId="1" xfId="0" applyNumberFormat="1" applyFont="1" applyFill="1" applyBorder="1" applyAlignment="1">
      <alignment horizontal="center" vertical="top" wrapText="1"/>
    </xf>
    <xf numFmtId="6" fontId="5" fillId="8" borderId="1" xfId="0" applyNumberFormat="1" applyFont="1" applyFill="1" applyBorder="1" applyAlignment="1">
      <alignment vertical="top"/>
    </xf>
    <xf numFmtId="6" fontId="6" fillId="8" borderId="1" xfId="0" applyNumberFormat="1" applyFont="1" applyFill="1" applyBorder="1" applyAlignment="1">
      <alignment vertical="top"/>
    </xf>
    <xf numFmtId="0" fontId="22" fillId="0" borderId="0" xfId="0" applyFont="1"/>
    <xf numFmtId="167" fontId="22" fillId="0" borderId="0" xfId="0" applyNumberFormat="1" applyFont="1"/>
    <xf numFmtId="167" fontId="2" fillId="5" borderId="1" xfId="0" applyNumberFormat="1" applyFont="1" applyFill="1" applyBorder="1" applyAlignment="1">
      <alignment vertical="top" wrapText="1"/>
    </xf>
    <xf numFmtId="166" fontId="2" fillId="7" borderId="2" xfId="0" applyNumberFormat="1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167" fontId="2" fillId="7" borderId="12" xfId="0" applyNumberFormat="1" applyFont="1" applyFill="1" applyBorder="1" applyAlignment="1">
      <alignment vertical="top"/>
    </xf>
    <xf numFmtId="167" fontId="2" fillId="7" borderId="1" xfId="0" applyNumberFormat="1" applyFont="1" applyFill="1" applyBorder="1" applyAlignment="1">
      <alignment vertical="top"/>
    </xf>
    <xf numFmtId="0" fontId="10" fillId="0" borderId="10" xfId="0" applyFont="1" applyBorder="1" applyAlignment="1">
      <alignment horizontal="left" vertical="top"/>
    </xf>
    <xf numFmtId="6" fontId="5" fillId="2" borderId="1" xfId="0" applyNumberFormat="1" applyFont="1" applyFill="1" applyBorder="1" applyAlignment="1">
      <alignment vertical="top"/>
    </xf>
    <xf numFmtId="167" fontId="17" fillId="0" borderId="11" xfId="0" applyNumberFormat="1" applyFont="1" applyBorder="1" applyAlignment="1">
      <alignment horizontal="right" vertical="top" wrapText="1"/>
    </xf>
    <xf numFmtId="0" fontId="10" fillId="2" borderId="1" xfId="0" applyFont="1" applyFill="1" applyBorder="1" applyAlignment="1">
      <alignment horizontal="right" vertical="top"/>
    </xf>
    <xf numFmtId="167" fontId="10" fillId="2" borderId="1" xfId="0" applyNumberFormat="1" applyFont="1" applyFill="1" applyBorder="1" applyAlignment="1">
      <alignment vertical="top"/>
    </xf>
    <xf numFmtId="0" fontId="10" fillId="2" borderId="0" xfId="0" applyFont="1" applyFill="1" applyAlignment="1">
      <alignment vertical="top"/>
    </xf>
    <xf numFmtId="0" fontId="10" fillId="2" borderId="6" xfId="0" applyFont="1" applyFill="1" applyBorder="1" applyAlignment="1">
      <alignment horizontal="right" vertical="top" wrapText="1"/>
    </xf>
    <xf numFmtId="0" fontId="10" fillId="2" borderId="10" xfId="0" applyFont="1" applyFill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6" fontId="0" fillId="5" borderId="1" xfId="0" applyNumberFormat="1" applyFill="1" applyBorder="1" applyAlignment="1">
      <alignment vertical="top" wrapText="1"/>
    </xf>
    <xf numFmtId="166" fontId="10" fillId="0" borderId="14" xfId="0" applyNumberFormat="1" applyFont="1" applyBorder="1" applyAlignment="1">
      <alignment vertical="top"/>
    </xf>
    <xf numFmtId="166" fontId="9" fillId="0" borderId="15" xfId="0" applyNumberFormat="1" applyFont="1" applyBorder="1" applyAlignment="1">
      <alignment vertical="top"/>
    </xf>
    <xf numFmtId="166" fontId="0" fillId="0" borderId="16" xfId="0" applyNumberFormat="1" applyBorder="1" applyAlignment="1">
      <alignment vertical="top"/>
    </xf>
    <xf numFmtId="166" fontId="0" fillId="0" borderId="16" xfId="0" applyNumberFormat="1" applyBorder="1" applyAlignment="1">
      <alignment horizontal="right" vertical="top" wrapText="1"/>
    </xf>
    <xf numFmtId="166" fontId="0" fillId="5" borderId="17" xfId="0" applyNumberFormat="1" applyFill="1" applyBorder="1" applyAlignment="1">
      <alignment horizontal="right" vertical="top" wrapText="1"/>
    </xf>
    <xf numFmtId="166" fontId="0" fillId="4" borderId="2" xfId="0" applyNumberFormat="1" applyFill="1" applyBorder="1" applyAlignment="1">
      <alignment vertical="top"/>
    </xf>
    <xf numFmtId="166" fontId="0" fillId="8" borderId="1" xfId="0" applyNumberFormat="1" applyFill="1" applyBorder="1" applyAlignment="1">
      <alignment vertical="top"/>
    </xf>
    <xf numFmtId="166" fontId="0" fillId="8" borderId="2" xfId="0" applyNumberFormat="1" applyFill="1" applyBorder="1" applyAlignment="1">
      <alignment vertical="top"/>
    </xf>
    <xf numFmtId="166" fontId="0" fillId="0" borderId="0" xfId="0" applyNumberFormat="1" applyAlignment="1">
      <alignment vertical="top"/>
    </xf>
    <xf numFmtId="166" fontId="0" fillId="7" borderId="18" xfId="0" applyNumberFormat="1" applyFill="1" applyBorder="1" applyAlignment="1">
      <alignment vertical="top"/>
    </xf>
    <xf numFmtId="6" fontId="10" fillId="10" borderId="5" xfId="0" applyNumberFormat="1" applyFont="1" applyFill="1" applyBorder="1" applyAlignment="1">
      <alignment horizontal="center" vertical="top" wrapText="1"/>
    </xf>
    <xf numFmtId="6" fontId="9" fillId="10" borderId="1" xfId="0" applyNumberFormat="1" applyFont="1" applyFill="1" applyBorder="1" applyAlignment="1">
      <alignment vertical="top"/>
    </xf>
    <xf numFmtId="6" fontId="9" fillId="10" borderId="1" xfId="0" applyNumberFormat="1" applyFont="1" applyFill="1" applyBorder="1" applyAlignment="1">
      <alignment vertical="top" wrapText="1"/>
    </xf>
    <xf numFmtId="6" fontId="10" fillId="10" borderId="1" xfId="0" applyNumberFormat="1" applyFont="1" applyFill="1" applyBorder="1" applyAlignment="1">
      <alignment vertical="top"/>
    </xf>
    <xf numFmtId="166" fontId="0" fillId="10" borderId="1" xfId="0" applyNumberFormat="1" applyFill="1" applyBorder="1" applyAlignment="1">
      <alignment vertical="top"/>
    </xf>
    <xf numFmtId="6" fontId="0" fillId="10" borderId="1" xfId="0" applyNumberFormat="1" applyFill="1" applyBorder="1" applyAlignment="1">
      <alignment vertical="top"/>
    </xf>
    <xf numFmtId="6" fontId="2" fillId="10" borderId="1" xfId="0" applyNumberFormat="1" applyFont="1" applyFill="1" applyBorder="1" applyAlignment="1">
      <alignment vertical="top"/>
    </xf>
    <xf numFmtId="6" fontId="17" fillId="5" borderId="8" xfId="0" applyNumberFormat="1" applyFont="1" applyFill="1" applyBorder="1" applyAlignment="1">
      <alignment vertical="top" wrapText="1"/>
    </xf>
    <xf numFmtId="6" fontId="17" fillId="7" borderId="13" xfId="0" applyNumberFormat="1" applyFont="1" applyFill="1" applyBorder="1" applyAlignment="1">
      <alignment vertical="top" wrapText="1"/>
    </xf>
    <xf numFmtId="6" fontId="17" fillId="7" borderId="8" xfId="0" applyNumberFormat="1" applyFont="1" applyFill="1" applyBorder="1" applyAlignment="1">
      <alignment vertical="top" wrapText="1"/>
    </xf>
    <xf numFmtId="166" fontId="2" fillId="10" borderId="1" xfId="0" applyNumberFormat="1" applyFont="1" applyFill="1" applyBorder="1" applyAlignment="1">
      <alignment vertical="top"/>
    </xf>
    <xf numFmtId="0" fontId="22" fillId="0" borderId="1" xfId="0" applyFont="1" applyBorder="1"/>
    <xf numFmtId="167" fontId="22" fillId="0" borderId="1" xfId="0" applyNumberFormat="1" applyFont="1" applyBorder="1"/>
    <xf numFmtId="0" fontId="23" fillId="0" borderId="1" xfId="0" applyFont="1" applyBorder="1"/>
    <xf numFmtId="167" fontId="23" fillId="0" borderId="1" xfId="0" applyNumberFormat="1" applyFont="1" applyBorder="1"/>
    <xf numFmtId="6" fontId="23" fillId="0" borderId="1" xfId="0" applyNumberFormat="1" applyFont="1" applyBorder="1" applyAlignment="1">
      <alignment vertical="top"/>
    </xf>
    <xf numFmtId="6" fontId="9" fillId="11" borderId="1" xfId="0" applyNumberFormat="1" applyFont="1" applyFill="1" applyBorder="1" applyAlignment="1">
      <alignment vertical="top"/>
    </xf>
    <xf numFmtId="6" fontId="6" fillId="11" borderId="1" xfId="0" applyNumberFormat="1" applyFont="1" applyFill="1" applyBorder="1" applyAlignment="1">
      <alignment vertical="top"/>
    </xf>
    <xf numFmtId="6" fontId="5" fillId="11" borderId="1" xfId="0" applyNumberFormat="1" applyFont="1" applyFill="1" applyBorder="1" applyAlignment="1">
      <alignment vertical="top"/>
    </xf>
    <xf numFmtId="6" fontId="6" fillId="11" borderId="1" xfId="0" applyNumberFormat="1" applyFont="1" applyFill="1" applyBorder="1" applyAlignment="1">
      <alignment vertical="top" wrapText="1"/>
    </xf>
    <xf numFmtId="166" fontId="6" fillId="11" borderId="1" xfId="0" applyNumberFormat="1" applyFont="1" applyFill="1" applyBorder="1" applyAlignment="1">
      <alignment vertical="top" wrapText="1"/>
    </xf>
    <xf numFmtId="6" fontId="10" fillId="11" borderId="1" xfId="1" applyNumberFormat="1" applyFont="1" applyFill="1" applyBorder="1" applyAlignment="1">
      <alignment horizontal="center" vertical="top" wrapText="1"/>
    </xf>
    <xf numFmtId="0" fontId="6" fillId="8" borderId="0" xfId="0" applyFont="1" applyFill="1" applyAlignment="1">
      <alignment vertical="top" wrapText="1"/>
    </xf>
    <xf numFmtId="6" fontId="3" fillId="10" borderId="1" xfId="0" applyNumberFormat="1" applyFont="1" applyFill="1" applyBorder="1" applyAlignment="1">
      <alignment vertical="top" wrapText="1"/>
    </xf>
    <xf numFmtId="166" fontId="0" fillId="11" borderId="2" xfId="0" applyNumberFormat="1" applyFill="1" applyBorder="1" applyAlignment="1">
      <alignment vertical="top"/>
    </xf>
    <xf numFmtId="6" fontId="0" fillId="11" borderId="1" xfId="0" applyNumberFormat="1" applyFill="1" applyBorder="1" applyAlignment="1">
      <alignment vertical="top"/>
    </xf>
    <xf numFmtId="6" fontId="2" fillId="11" borderId="1" xfId="0" applyNumberFormat="1" applyFont="1" applyFill="1" applyBorder="1" applyAlignment="1">
      <alignment vertical="top"/>
    </xf>
    <xf numFmtId="167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6" fontId="3" fillId="5" borderId="1" xfId="0" applyNumberFormat="1" applyFont="1" applyFill="1" applyBorder="1" applyAlignment="1">
      <alignment vertical="top" wrapText="1"/>
    </xf>
    <xf numFmtId="6" fontId="3" fillId="7" borderId="1" xfId="0" applyNumberFormat="1" applyFont="1" applyFill="1" applyBorder="1" applyAlignment="1">
      <alignment vertical="top" wrapText="1"/>
    </xf>
    <xf numFmtId="6" fontId="3" fillId="4" borderId="1" xfId="0" applyNumberFormat="1" applyFont="1" applyFill="1" applyBorder="1" applyAlignment="1">
      <alignment vertical="top"/>
    </xf>
    <xf numFmtId="6" fontId="3" fillId="11" borderId="1" xfId="0" applyNumberFormat="1" applyFont="1" applyFill="1" applyBorder="1" applyAlignment="1">
      <alignment vertical="top"/>
    </xf>
    <xf numFmtId="6" fontId="3" fillId="8" borderId="1" xfId="0" applyNumberFormat="1" applyFont="1" applyFill="1" applyBorder="1" applyAlignment="1">
      <alignment vertical="top"/>
    </xf>
    <xf numFmtId="6" fontId="3" fillId="8" borderId="1" xfId="0" applyNumberFormat="1" applyFont="1" applyFill="1" applyBorder="1" applyAlignment="1">
      <alignment vertical="top" wrapText="1"/>
    </xf>
    <xf numFmtId="10" fontId="0" fillId="10" borderId="1" xfId="0" applyNumberFormat="1" applyFill="1" applyBorder="1" applyAlignment="1">
      <alignment vertical="top"/>
    </xf>
    <xf numFmtId="6" fontId="25" fillId="10" borderId="1" xfId="0" applyNumberFormat="1" applyFont="1" applyFill="1" applyBorder="1" applyAlignment="1">
      <alignment vertical="top"/>
    </xf>
    <xf numFmtId="0" fontId="26" fillId="0" borderId="1" xfId="0" applyFont="1" applyBorder="1"/>
    <xf numFmtId="6" fontId="22" fillId="0" borderId="1" xfId="0" applyNumberFormat="1" applyFont="1" applyBorder="1"/>
    <xf numFmtId="6" fontId="6" fillId="2" borderId="1" xfId="0" applyNumberFormat="1" applyFont="1" applyFill="1" applyBorder="1" applyAlignment="1">
      <alignment vertical="top"/>
    </xf>
    <xf numFmtId="0" fontId="9" fillId="8" borderId="0" xfId="0" applyFont="1" applyFill="1" applyAlignment="1">
      <alignment horizontal="left" vertical="top" wrapText="1"/>
    </xf>
    <xf numFmtId="167" fontId="9" fillId="12" borderId="10" xfId="0" applyNumberFormat="1" applyFont="1" applyFill="1" applyBorder="1" applyAlignment="1">
      <alignment horizontal="left" vertical="top"/>
    </xf>
    <xf numFmtId="0" fontId="22" fillId="0" borderId="0" xfId="0" applyFont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3" fillId="2" borderId="1" xfId="0" applyFont="1" applyFill="1" applyBorder="1" applyAlignment="1">
      <alignment vertical="top" wrapText="1"/>
    </xf>
    <xf numFmtId="6" fontId="22" fillId="5" borderId="1" xfId="0" applyNumberFormat="1" applyFont="1" applyFill="1" applyBorder="1" applyAlignment="1">
      <alignment vertical="top" wrapText="1"/>
    </xf>
    <xf numFmtId="6" fontId="22" fillId="7" borderId="1" xfId="0" applyNumberFormat="1" applyFont="1" applyFill="1" applyBorder="1" applyAlignment="1">
      <alignment vertical="top" wrapText="1"/>
    </xf>
    <xf numFmtId="6" fontId="22" fillId="6" borderId="1" xfId="0" applyNumberFormat="1" applyFont="1" applyFill="1" applyBorder="1" applyAlignment="1">
      <alignment vertical="top" wrapText="1"/>
    </xf>
    <xf numFmtId="6" fontId="22" fillId="10" borderId="1" xfId="0" applyNumberFormat="1" applyFont="1" applyFill="1" applyBorder="1" applyAlignment="1">
      <alignment vertical="top" wrapText="1"/>
    </xf>
    <xf numFmtId="6" fontId="22" fillId="8" borderId="1" xfId="0" applyNumberFormat="1" applyFont="1" applyFill="1" applyBorder="1" applyAlignment="1">
      <alignment vertical="top" wrapText="1"/>
    </xf>
    <xf numFmtId="6" fontId="23" fillId="2" borderId="1" xfId="0" applyNumberFormat="1" applyFont="1" applyFill="1" applyBorder="1" applyAlignment="1">
      <alignment vertical="top" wrapText="1"/>
    </xf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1" xfId="0" applyBorder="1"/>
    <xf numFmtId="6" fontId="22" fillId="8" borderId="1" xfId="0" applyNumberFormat="1" applyFont="1" applyFill="1" applyBorder="1"/>
    <xf numFmtId="0" fontId="23" fillId="2" borderId="12" xfId="0" applyFont="1" applyFill="1" applyBorder="1" applyAlignment="1">
      <alignment vertical="top" wrapText="1"/>
    </xf>
    <xf numFmtId="6" fontId="22" fillId="2" borderId="19" xfId="0" applyNumberFormat="1" applyFont="1" applyFill="1" applyBorder="1" applyAlignment="1">
      <alignment vertical="top" wrapText="1"/>
    </xf>
    <xf numFmtId="6" fontId="22" fillId="2" borderId="10" xfId="0" applyNumberFormat="1" applyFont="1" applyFill="1" applyBorder="1" applyAlignment="1">
      <alignment vertical="top" wrapText="1"/>
    </xf>
    <xf numFmtId="6" fontId="23" fillId="2" borderId="19" xfId="0" applyNumberFormat="1" applyFont="1" applyFill="1" applyBorder="1" applyAlignment="1">
      <alignment vertical="top" wrapText="1"/>
    </xf>
    <xf numFmtId="6" fontId="23" fillId="2" borderId="10" xfId="0" applyNumberFormat="1" applyFont="1" applyFill="1" applyBorder="1" applyAlignment="1">
      <alignment vertical="top" wrapText="1"/>
    </xf>
    <xf numFmtId="6" fontId="22" fillId="8" borderId="1" xfId="0" applyNumberFormat="1" applyFont="1" applyFill="1" applyBorder="1" applyAlignment="1">
      <alignment vertical="top"/>
    </xf>
    <xf numFmtId="0" fontId="29" fillId="0" borderId="0" xfId="0" applyFont="1" applyAlignment="1">
      <alignment vertical="top"/>
    </xf>
    <xf numFmtId="0" fontId="30" fillId="0" borderId="0" xfId="0" applyFont="1"/>
    <xf numFmtId="0" fontId="28" fillId="0" borderId="0" xfId="0" applyFont="1" applyAlignment="1">
      <alignment horizontal="center" vertical="top" wrapText="1"/>
    </xf>
    <xf numFmtId="0" fontId="30" fillId="0" borderId="0" xfId="0" applyFont="1" applyAlignment="1">
      <alignment horizontal="left" vertical="top" wrapText="1"/>
    </xf>
  </cellXfs>
  <cellStyles count="6">
    <cellStyle name="Comma 2" xfId="3" xr:uid="{88D4E69E-3B6D-438E-9426-F436CD04EE93}"/>
    <cellStyle name="Currency" xfId="1" builtinId="4"/>
    <cellStyle name="Currency 2" xfId="5" xr:uid="{F60F07C6-8BB0-4EC9-8701-D3B8ACC45052}"/>
    <cellStyle name="Normal" xfId="0" builtinId="0"/>
    <cellStyle name="Normal 2" xfId="2" xr:uid="{B945340E-E68D-46C4-961A-1801C8B97DC8}"/>
    <cellStyle name="Normal 3" xfId="4" xr:uid="{E5F99404-17F8-4155-8BC3-BE32C1E3439E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/>
    </dxf>
    <dxf>
      <alignment wrapText="1"/>
    </dxf>
    <dxf>
      <alignment wrapText="1"/>
    </dxf>
    <dxf>
      <alignment vertical="top"/>
    </dxf>
  </dxfs>
  <tableStyles count="0" defaultTableStyle="TableStyleMedium2" defaultPivotStyle="PivotStyleLight16"/>
  <colors>
    <mruColors>
      <color rgb="FFCCECFF"/>
      <color rgb="FF00CC00"/>
      <color rgb="FF99FF66"/>
      <color rgb="FFB4C6E7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rag Birch" refreshedDate="45770.466383680556" createdVersion="8" refreshedVersion="8" minRefreshableVersion="3" recordCount="65" xr:uid="{C6493E0B-D23F-7044-8393-3D0B77E15BA5}">
  <cacheSource type="worksheet">
    <worksheetSource ref="A3:N68" sheet="Budget_Spend"/>
  </cacheSource>
  <cacheFields count="14">
    <cacheField name="CATEGORY" numFmtId="0">
      <sharedItems containsBlank="1"/>
    </cacheField>
    <cacheField name="Income_Cost_ Code" numFmtId="0">
      <sharedItems containsBlank="1" count="15">
        <m/>
        <s v="1 Income - Precept"/>
        <s v="3 Income - Other"/>
        <s v="2 Income - Grants"/>
        <s v="xx"/>
        <s v="5 Admin-Pay_Exp"/>
        <s v="4 Admin - General"/>
        <s v="6 Allotments"/>
        <s v="7 Comms - General"/>
        <s v="8 Comms - NLetter_Events"/>
        <s v="9 Maintenance - General"/>
        <s v="90 Maintenance - Playgrounds"/>
        <s v="91 Parish Improvements"/>
        <s v="93 Subscriptions"/>
        <s v="92 Parish Fund"/>
      </sharedItems>
    </cacheField>
    <cacheField name="CODE" numFmtId="0">
      <sharedItems containsBlank="1"/>
    </cacheField>
    <cacheField name="ITEM IN BUDGET" numFmtId="0">
      <sharedItems containsBlank="1"/>
    </cacheField>
    <cacheField name="2020/21 BUDGET FULL YEAR_x000a_(Exc VAT)" numFmtId="0">
      <sharedItems containsString="0" containsBlank="1" containsNumber="1" minValue="0" maxValue="25850"/>
    </cacheField>
    <cacheField name="2020/21_x000a_ACTUAL SPEND _x000a_(Exc VAT)" numFmtId="0">
      <sharedItems containsString="0" containsBlank="1" containsNumber="1" minValue="0" maxValue="36164.9"/>
    </cacheField>
    <cacheField name="2021/22 BUDGET FULL YEAR_x000a_(Exc VAT)" numFmtId="0">
      <sharedItems containsString="0" containsBlank="1" containsNumber="1" minValue="-4528.2000000000007" maxValue="33214.81"/>
    </cacheField>
    <cacheField name="2021/22 ACTUAL RECEIPTS &amp; SPEND_x000a_(Exc VAT)" numFmtId="0">
      <sharedItems containsString="0" containsBlank="1" containsNumber="1" minValue="0" maxValue="40388.58"/>
    </cacheField>
    <cacheField name="2022/23 BUDGET FULL YEAR_x000a_(Exc VAT)" numFmtId="0">
      <sharedItems containsBlank="1" containsMixedTypes="1" containsNumber="1" minValue="-2326" maxValue="33214.81"/>
    </cacheField>
    <cacheField name="2022/23 ACTUAL RECEIPTS &amp; SPEND_x000a_(Exc VAT)_x000a_" numFmtId="0">
      <sharedItems containsBlank="1" containsMixedTypes="1" containsNumber="1" minValue="-13303.129999999997" maxValue="46434.68" count="38">
        <m/>
        <n v="25000"/>
        <n v="350"/>
        <n v="1807.06"/>
        <n v="5974.49"/>
        <n v="33131.550000000003"/>
        <n v="3689.28"/>
        <n v="1581.12"/>
        <n v="514.1"/>
        <n v="35"/>
        <n v="827.31999999999994"/>
        <n v="365"/>
        <n v="200.36"/>
        <n v="800"/>
        <n v="274.5"/>
        <n v="50"/>
        <n v="530"/>
        <n v="12.6"/>
        <n v="693.76"/>
        <n v="160.82999999999998"/>
        <n v="1574.0700000000004"/>
        <n v="3261.44"/>
        <n v="300"/>
        <n v="1050"/>
        <n v="1930"/>
        <n v="168.56000000000003"/>
        <n v="324.48"/>
        <n v="266.96999999999997"/>
        <n v="8952.3700000000008"/>
        <n v="692.5"/>
        <n v="294.42"/>
        <n v="224"/>
        <n v="370"/>
        <n v="29142.68"/>
        <s v=""/>
        <n v="17292"/>
        <n v="46434.68"/>
        <n v="-13303.129999999997"/>
      </sharedItems>
    </cacheField>
    <cacheField name="2023/24 BUDGET FULL YEAR (Ex VAT)" numFmtId="0">
      <sharedItems containsString="0" containsBlank="1" containsNumber="1" minValue="-5794.3899999999994" maxValue="31144.39"/>
    </cacheField>
    <cacheField name="2023/24 ACTUAL RECEIPTS &amp; SPEND_x000a_(Exc VAT)" numFmtId="0">
      <sharedItems containsString="0" containsBlank="1" containsNumber="1" minValue="35" maxValue="39509.880000000005"/>
    </cacheField>
    <cacheField name="2024/25 BUDGET FULL YEAR (Ex VAT)" numFmtId="0">
      <sharedItems containsString="0" containsBlank="1" containsNumber="1" minValue="-4843.014666666666" maxValue="30193.014666666666"/>
    </cacheField>
    <cacheField name="2024/25 ACTUAL RECEIPTS &amp; SPEND_x000a_(Exc VAT)_x000a_" numFmtId="0">
      <sharedItems containsBlank="1" containsMixedTypes="1" containsNumber="1" minValue="0" maxValue="42518.520000000004" count="38">
        <m/>
        <n v="25000"/>
        <n v="350"/>
        <n v="11000"/>
        <n v="842.51"/>
        <n v="5326.01"/>
        <n v="42518.520000000004"/>
        <n v="4368"/>
        <n v="1872"/>
        <n v="284.06999999999994"/>
        <n v="35"/>
        <n v="1085.67"/>
        <n v="453.75"/>
        <n v="4.25"/>
        <n v="400"/>
        <n v="269.86"/>
        <n v="530"/>
        <n v="889.6"/>
        <n v="349.81"/>
        <n v="447.18999999999994"/>
        <n v="508.43"/>
        <n v="5413.76"/>
        <n v="336"/>
        <n v="1480"/>
        <n v="38.4"/>
        <n v="395.2"/>
        <n v="242.22"/>
        <n v="3917.1899999999996"/>
        <n v="469.5"/>
        <n v="306.89"/>
        <n v="0"/>
        <n v="112"/>
        <n v="620.82999999999993"/>
        <n v="24829.620000000003"/>
        <s v=""/>
        <n v="15929"/>
        <n v="40758.620000000003"/>
        <n v="1759.900000000001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">
  <r>
    <s v="Income:"/>
    <x v="0"/>
    <m/>
    <m/>
    <m/>
    <m/>
    <m/>
    <m/>
    <m/>
    <x v="0"/>
    <m/>
    <m/>
    <m/>
    <x v="0"/>
  </r>
  <r>
    <m/>
    <x v="1"/>
    <s v="INC01"/>
    <s v="Precept "/>
    <n v="23000"/>
    <n v="23000"/>
    <n v="25000"/>
    <n v="25000"/>
    <n v="25000"/>
    <x v="1"/>
    <n v="25000"/>
    <n v="25000"/>
    <n v="25000"/>
    <x v="1"/>
  </r>
  <r>
    <m/>
    <x v="2"/>
    <s v="INC02"/>
    <s v="Allotments rent"/>
    <n v="350"/>
    <n v="350"/>
    <n v="350"/>
    <n v="332.5"/>
    <n v="350"/>
    <x v="2"/>
    <n v="350"/>
    <n v="350"/>
    <n v="350"/>
    <x v="2"/>
  </r>
  <r>
    <m/>
    <x v="3"/>
    <s v="INC03"/>
    <s v="Other grants: NHB &amp; CIL"/>
    <n v="2500"/>
    <n v="8494"/>
    <m/>
    <n v="13355"/>
    <m/>
    <x v="0"/>
    <m/>
    <n v="9000"/>
    <m/>
    <x v="3"/>
  </r>
  <r>
    <m/>
    <x v="2"/>
    <s v="INC04"/>
    <s v="Other income"/>
    <m/>
    <n v="121.77"/>
    <m/>
    <n v="45.5"/>
    <m/>
    <x v="3"/>
    <m/>
    <n v="1033.33"/>
    <m/>
    <x v="4"/>
  </r>
  <r>
    <m/>
    <x v="2"/>
    <s v="INC04"/>
    <s v="Other income - VAT126. Insurance Claim"/>
    <m/>
    <n v="4199.13"/>
    <m/>
    <n v="1655.5800000000002"/>
    <m/>
    <x v="4"/>
    <m/>
    <n v="4126.55"/>
    <m/>
    <x v="5"/>
  </r>
  <r>
    <m/>
    <x v="4"/>
    <m/>
    <s v="Sub-Total"/>
    <n v="25850"/>
    <n v="36164.9"/>
    <n v="25350"/>
    <n v="40388.58"/>
    <n v="25350"/>
    <x v="5"/>
    <n v="25350"/>
    <n v="39509.880000000005"/>
    <n v="25350"/>
    <x v="6"/>
  </r>
  <r>
    <m/>
    <x v="4"/>
    <m/>
    <m/>
    <m/>
    <m/>
    <m/>
    <m/>
    <m/>
    <x v="0"/>
    <m/>
    <m/>
    <m/>
    <x v="0"/>
  </r>
  <r>
    <s v="Expenditure: revenue"/>
    <x v="0"/>
    <m/>
    <m/>
    <m/>
    <m/>
    <m/>
    <m/>
    <m/>
    <x v="0"/>
    <m/>
    <m/>
    <m/>
    <x v="0"/>
  </r>
  <r>
    <s v="Administration"/>
    <x v="5"/>
    <s v="ADMIN01"/>
    <s v="Clerk's salary"/>
    <n v="3615"/>
    <n v="3624.139999999999"/>
    <n v="3652"/>
    <n v="3615.3599999999992"/>
    <n v="3689"/>
    <x v="6"/>
    <n v="3725.89"/>
    <n v="3726.24"/>
    <n v="4368"/>
    <x v="7"/>
  </r>
  <r>
    <m/>
    <x v="5"/>
    <s v="ADMIN02"/>
    <s v="Clerk's overtime"/>
    <n v="387"/>
    <m/>
    <n v="391"/>
    <m/>
    <n v="369"/>
    <x v="0"/>
    <n v="372.69"/>
    <m/>
    <n v="436.8"/>
    <x v="0"/>
  </r>
  <r>
    <m/>
    <x v="5"/>
    <s v="ADMIN03"/>
    <s v="RFO's salary"/>
    <n v="1549"/>
    <n v="1162.0799999999997"/>
    <n v="1565"/>
    <n v="1549.4399999999994"/>
    <n v="1581"/>
    <x v="7"/>
    <n v="1596.81"/>
    <n v="1596.9599999999998"/>
    <n v="1872"/>
    <x v="8"/>
  </r>
  <r>
    <m/>
    <x v="5"/>
    <s v="ADMIN10"/>
    <s v="Employer National Insurance"/>
    <m/>
    <m/>
    <m/>
    <m/>
    <m/>
    <x v="0"/>
    <m/>
    <m/>
    <m/>
    <x v="0"/>
  </r>
  <r>
    <m/>
    <x v="5"/>
    <s v="ADMIN04"/>
    <s v="Office expenses"/>
    <n v="450"/>
    <n v="363.49"/>
    <n v="450"/>
    <n v="238.23999999999995"/>
    <n v="450"/>
    <x v="8"/>
    <n v="500"/>
    <n v="349.76999999999992"/>
    <n v="500"/>
    <x v="9"/>
  </r>
  <r>
    <m/>
    <x v="6"/>
    <s v="ADMIN05"/>
    <s v="ICO Annual Data Fee"/>
    <n v="35"/>
    <n v="35"/>
    <n v="35"/>
    <n v="35"/>
    <n v="35"/>
    <x v="9"/>
    <n v="35"/>
    <n v="35"/>
    <n v="38.5"/>
    <x v="10"/>
  </r>
  <r>
    <m/>
    <x v="6"/>
    <s v="ADMIN06"/>
    <s v="Insurance"/>
    <n v="520"/>
    <n v="512.19000000000005"/>
    <n v="530"/>
    <n v="589.28"/>
    <n v="590"/>
    <x v="10"/>
    <n v="650"/>
    <n v="842.96"/>
    <n v="875"/>
    <x v="11"/>
  </r>
  <r>
    <m/>
    <x v="6"/>
    <s v="ADMIN07"/>
    <s v="Audit fees "/>
    <n v="550"/>
    <n v="560"/>
    <n v="560"/>
    <n v="575"/>
    <n v="575"/>
    <x v="11"/>
    <n v="400"/>
    <n v="525"/>
    <n v="577.5"/>
    <x v="12"/>
  </r>
  <r>
    <m/>
    <x v="6"/>
    <s v="ADMIN08"/>
    <s v="Bank charges"/>
    <n v="100"/>
    <m/>
    <n v="0"/>
    <m/>
    <n v="100"/>
    <x v="0"/>
    <n v="0"/>
    <m/>
    <n v="0"/>
    <x v="13"/>
  </r>
  <r>
    <m/>
    <x v="6"/>
    <s v="ADMIN09"/>
    <s v="Training"/>
    <n v="450"/>
    <n v="120"/>
    <n v="450"/>
    <n v="140"/>
    <n v="350"/>
    <x v="12"/>
    <n v="250"/>
    <n v="190.36"/>
    <n v="250"/>
    <x v="0"/>
  </r>
  <r>
    <s v="Allotments"/>
    <x v="7"/>
    <s v="ALL01"/>
    <s v="Allotment rent"/>
    <n v="325"/>
    <n v="325"/>
    <n v="340"/>
    <m/>
    <n v="350"/>
    <x v="13"/>
    <n v="400"/>
    <n v="400"/>
    <n v="400"/>
    <x v="14"/>
  </r>
  <r>
    <m/>
    <x v="7"/>
    <s v="ALL02"/>
    <s v="Allotment water, Maintenance"/>
    <n v="140"/>
    <n v="120.59"/>
    <n v="115"/>
    <n v="80.849999999999994"/>
    <n v="140"/>
    <x v="14"/>
    <n v="140"/>
    <n v="236.32"/>
    <n v="310.21466666666669"/>
    <x v="15"/>
  </r>
  <r>
    <m/>
    <x v="7"/>
    <s v="ALL03"/>
    <s v="Tree maintenance"/>
    <n v="200"/>
    <n v="0"/>
    <n v="0"/>
    <m/>
    <n v="0"/>
    <x v="0"/>
    <n v="0"/>
    <m/>
    <m/>
    <x v="0"/>
  </r>
  <r>
    <m/>
    <x v="7"/>
    <s v="ALL04"/>
    <s v="General maintenance"/>
    <n v="0"/>
    <n v="0"/>
    <n v="0"/>
    <m/>
    <n v="0"/>
    <x v="15"/>
    <n v="0"/>
    <m/>
    <m/>
    <x v="0"/>
  </r>
  <r>
    <s v="Communication"/>
    <x v="8"/>
    <s v="COMMS01"/>
    <s v="Website Domain &amp; Email Accounts"/>
    <n v="650"/>
    <n v="530"/>
    <n v="690"/>
    <n v="655"/>
    <n v="555"/>
    <x v="16"/>
    <n v="660"/>
    <n v="655"/>
    <n v="583"/>
    <x v="16"/>
  </r>
  <r>
    <m/>
    <x v="8"/>
    <s v="COMMS02"/>
    <s v="Election expenses"/>
    <n v="250"/>
    <n v="0"/>
    <n v="500"/>
    <m/>
    <n v="250"/>
    <x v="17"/>
    <n v="250"/>
    <n v="380.85"/>
    <n v="0"/>
    <x v="0"/>
  </r>
  <r>
    <m/>
    <x v="9"/>
    <s v="COMMS03"/>
    <s v="Newsletter, Other  Communications to all parishioners, eg Covid-letter"/>
    <n v="0"/>
    <n v="1625.8"/>
    <n v="2000"/>
    <n v="800"/>
    <n v="1000"/>
    <x v="18"/>
    <n v="750"/>
    <n v="1097.98"/>
    <n v="1172"/>
    <x v="17"/>
  </r>
  <r>
    <m/>
    <x v="8"/>
    <s v="COMMS04"/>
    <s v="Video Conference Application"/>
    <n v="0"/>
    <n v="76.580000000000013"/>
    <n v="115"/>
    <n v="119.89999999999999"/>
    <n v="120"/>
    <x v="0"/>
    <n v="0"/>
    <m/>
    <n v="0"/>
    <x v="0"/>
  </r>
  <r>
    <m/>
    <x v="9"/>
    <s v="COMMS05"/>
    <s v="Parish Council Christmas Events"/>
    <n v="0"/>
    <n v="280.2"/>
    <n v="1000"/>
    <n v="425.41999999999996"/>
    <n v="300"/>
    <x v="19"/>
    <m/>
    <n v="261.73"/>
    <n v="300"/>
    <x v="18"/>
  </r>
  <r>
    <m/>
    <x v="9"/>
    <s v="COMMS06"/>
    <s v="Parish Council Events"/>
    <n v="0"/>
    <n v="0"/>
    <n v="500"/>
    <n v="150"/>
    <n v="500"/>
    <x v="20"/>
    <n v="1000"/>
    <n v="813.85"/>
    <n v="900"/>
    <x v="19"/>
  </r>
  <r>
    <m/>
    <x v="9"/>
    <s v="COMMS07"/>
    <s v="Tea Club"/>
    <m/>
    <m/>
    <m/>
    <m/>
    <m/>
    <x v="0"/>
    <m/>
    <m/>
    <n v="600"/>
    <x v="20"/>
  </r>
  <r>
    <s v="Grounds Maintenance "/>
    <x v="10"/>
    <s v="GM01"/>
    <s v="Grass cutting - Stedham &amp; Iping"/>
    <n v="6000"/>
    <n v="4330"/>
    <n v="7000"/>
    <n v="4830"/>
    <n v="7000"/>
    <x v="21"/>
    <n v="7000"/>
    <n v="3522"/>
    <n v="5000"/>
    <x v="21"/>
  </r>
  <r>
    <s v="(including Churches, Common View "/>
    <x v="10"/>
    <s v="GM02"/>
    <s v="Hedge Maintenance"/>
    <n v="0"/>
    <n v="0"/>
    <n v="750"/>
    <n v="450"/>
    <n v="750"/>
    <x v="0"/>
    <n v="750"/>
    <m/>
    <n v="0"/>
    <x v="0"/>
  </r>
  <r>
    <s v="&amp; Recreation Ground)"/>
    <x v="11"/>
    <s v="GM03"/>
    <s v="Play equipment inspection"/>
    <n v="205"/>
    <n v="185"/>
    <n v="400"/>
    <n v="200"/>
    <n v="250"/>
    <x v="22"/>
    <n v="300"/>
    <n v="320"/>
    <n v="330"/>
    <x v="22"/>
  </r>
  <r>
    <m/>
    <x v="11"/>
    <s v="GM04"/>
    <s v="Play equipment maintenance"/>
    <n v="300"/>
    <n v="2179"/>
    <n v="300"/>
    <m/>
    <n v="300"/>
    <x v="23"/>
    <n v="300"/>
    <m/>
    <n v="330"/>
    <x v="0"/>
  </r>
  <r>
    <m/>
    <x v="10"/>
    <s v="GM05"/>
    <s v="Tree Inspection"/>
    <n v="1000"/>
    <n v="0"/>
    <n v="200"/>
    <m/>
    <n v="0"/>
    <x v="0"/>
    <n v="0"/>
    <m/>
    <n v="0"/>
    <x v="0"/>
  </r>
  <r>
    <m/>
    <x v="10"/>
    <s v="GM06"/>
    <s v="Tree &amp; Hedge Maintenance"/>
    <n v="1000"/>
    <n v="2950"/>
    <n v="1000"/>
    <m/>
    <n v="500"/>
    <x v="24"/>
    <n v="1200"/>
    <n v="1400"/>
    <n v="1500"/>
    <x v="23"/>
  </r>
  <r>
    <m/>
    <x v="10"/>
    <s v="GM07"/>
    <s v="Wild flower planting - phase1"/>
    <n v="200"/>
    <n v="0"/>
    <n v="0"/>
    <m/>
    <n v="250"/>
    <x v="25"/>
    <n v="200"/>
    <m/>
    <n v="200"/>
    <x v="24"/>
  </r>
  <r>
    <m/>
    <x v="10"/>
    <s v="GM08"/>
    <s v="Litter bins / grit bins"/>
    <n v="325"/>
    <n v="297.44"/>
    <n v="340"/>
    <n v="301.60000000000002"/>
    <n v="570"/>
    <x v="26"/>
    <n v="400"/>
    <n v="370.23999999999995"/>
    <n v="440.00000000000006"/>
    <x v="25"/>
  </r>
  <r>
    <m/>
    <x v="10"/>
    <s v="GM09"/>
    <s v="General Parish Maintenance (Inc Spring Clean Day)"/>
    <n v="275"/>
    <n v="191.99"/>
    <n v="250"/>
    <n v="115.95"/>
    <n v="200"/>
    <x v="27"/>
    <n v="200"/>
    <n v="519.71"/>
    <n v="250"/>
    <x v="26"/>
  </r>
  <r>
    <m/>
    <x v="10"/>
    <s v="GM10"/>
    <s v="Planning Applications"/>
    <n v="0"/>
    <n v="196.33"/>
    <n v="0"/>
    <m/>
    <n v="0"/>
    <x v="0"/>
    <n v="0"/>
    <m/>
    <m/>
    <x v="0"/>
  </r>
  <r>
    <m/>
    <x v="12"/>
    <s v="GM11"/>
    <s v="Parish Improvement Projects"/>
    <n v="0"/>
    <n v="450.4"/>
    <n v="3000"/>
    <n v="4370.66"/>
    <n v="3000"/>
    <x v="28"/>
    <n v="6000"/>
    <n v="652.15"/>
    <n v="5000"/>
    <x v="27"/>
  </r>
  <r>
    <s v="Legal costs"/>
    <x v="6"/>
    <s v="LEGAL01"/>
    <s v="Legal costs"/>
    <n v="0"/>
    <n v="0"/>
    <n v="0"/>
    <m/>
    <n v="0"/>
    <x v="0"/>
    <n v="0"/>
    <m/>
    <n v="0"/>
    <x v="0"/>
  </r>
  <r>
    <s v="Memorial Hall"/>
    <x v="6"/>
    <s v="MH01"/>
    <s v="Public Works Loan Board"/>
    <n v="658"/>
    <n v="657.24"/>
    <n v="0"/>
    <m/>
    <n v="0"/>
    <x v="0"/>
    <n v="0"/>
    <m/>
    <n v="0"/>
    <x v="0"/>
  </r>
  <r>
    <m/>
    <x v="6"/>
    <s v="MH02"/>
    <s v="Hire of hall"/>
    <n v="510"/>
    <n v="0"/>
    <n v="535"/>
    <n v="650"/>
    <n v="510"/>
    <x v="29"/>
    <n v="650"/>
    <n v="501"/>
    <n v="505"/>
    <x v="28"/>
  </r>
  <r>
    <s v="Subscriptions"/>
    <x v="13"/>
    <s v="SUBS01"/>
    <s v="WSALC"/>
    <n v="277.72000000000003"/>
    <n v="273.77999999999997"/>
    <n v="275"/>
    <n v="268.87"/>
    <n v="278"/>
    <x v="30"/>
    <n v="300"/>
    <n v="302.92"/>
    <n v="330"/>
    <x v="29"/>
  </r>
  <r>
    <m/>
    <x v="13"/>
    <s v="SUBS02"/>
    <s v="LCB"/>
    <n v="21.200000000000003"/>
    <n v="0"/>
    <n v="21.200000000000003"/>
    <m/>
    <n v="0"/>
    <x v="0"/>
    <n v="0"/>
    <m/>
    <n v="0"/>
    <x v="30"/>
  </r>
  <r>
    <m/>
    <x v="13"/>
    <s v="SUBS03"/>
    <s v="SLCC"/>
    <n v="121.9"/>
    <n v="109"/>
    <n v="114"/>
    <m/>
    <n v="114"/>
    <x v="31"/>
    <n v="114"/>
    <n v="112"/>
    <n v="125"/>
    <x v="31"/>
  </r>
  <r>
    <m/>
    <x v="14"/>
    <s v="SUBS04"/>
    <s v="Parish Organisation Fund"/>
    <n v="500"/>
    <n v="50"/>
    <n v="500"/>
    <n v="511.4"/>
    <n v="500"/>
    <x v="32"/>
    <n v="500"/>
    <m/>
    <n v="500"/>
    <x v="32"/>
  </r>
  <r>
    <m/>
    <x v="0"/>
    <m/>
    <m/>
    <m/>
    <m/>
    <m/>
    <m/>
    <m/>
    <x v="0"/>
    <m/>
    <m/>
    <m/>
    <x v="0"/>
  </r>
  <r>
    <m/>
    <x v="4"/>
    <m/>
    <s v="Sub-Total"/>
    <n v="20614.820000000003"/>
    <n v="21205.250000000004"/>
    <n v="27578.2"/>
    <n v="20671.969999999998"/>
    <n v="25176"/>
    <x v="33"/>
    <n v="28644.39"/>
    <n v="18812.039999999997"/>
    <n v="27693.014666666666"/>
    <x v="33"/>
  </r>
  <r>
    <m/>
    <x v="4"/>
    <m/>
    <m/>
    <m/>
    <m/>
    <m/>
    <m/>
    <s v=""/>
    <x v="34"/>
    <m/>
    <m/>
    <m/>
    <x v="34"/>
  </r>
  <r>
    <s v="Expenditure: capital"/>
    <x v="4"/>
    <m/>
    <m/>
    <m/>
    <m/>
    <m/>
    <m/>
    <s v=""/>
    <x v="34"/>
    <m/>
    <m/>
    <m/>
    <x v="34"/>
  </r>
  <r>
    <s v="(excluding any grant funding)"/>
    <x v="12"/>
    <s v="CAP01"/>
    <s v="Car parking survey &amp; planning"/>
    <n v="2000"/>
    <m/>
    <n v="0"/>
    <n v="0"/>
    <n v="0"/>
    <x v="0"/>
    <n v="0"/>
    <m/>
    <n v="0"/>
    <x v="0"/>
  </r>
  <r>
    <m/>
    <x v="12"/>
    <s v="CAP02"/>
    <s v="Community Health &amp; Wellbeing - Playgrounds"/>
    <n v="0"/>
    <n v="12834"/>
    <n v="0"/>
    <n v="0"/>
    <n v="0"/>
    <x v="35"/>
    <n v="0"/>
    <n v="11390"/>
    <n v="0"/>
    <x v="35"/>
  </r>
  <r>
    <m/>
    <x v="10"/>
    <s v="CAP03"/>
    <s v="Noticeboard doors/maintenance"/>
    <n v="800"/>
    <m/>
    <n v="0"/>
    <n v="0"/>
    <n v="0"/>
    <x v="0"/>
    <n v="0"/>
    <m/>
    <n v="0"/>
    <x v="0"/>
  </r>
  <r>
    <m/>
    <x v="0"/>
    <m/>
    <s v="Sub-Total"/>
    <n v="2800"/>
    <n v="12834"/>
    <n v="0"/>
    <n v="0"/>
    <n v="0"/>
    <x v="35"/>
    <n v="0"/>
    <n v="11390"/>
    <n v="0"/>
    <x v="35"/>
  </r>
  <r>
    <s v="Contingency @ 10% of precept"/>
    <x v="0"/>
    <m/>
    <m/>
    <n v="2300"/>
    <n v="0"/>
    <n v="2300"/>
    <m/>
    <n v="2500"/>
    <x v="0"/>
    <n v="2500"/>
    <m/>
    <n v="2500"/>
    <x v="0"/>
  </r>
  <r>
    <m/>
    <x v="0"/>
    <m/>
    <m/>
    <m/>
    <m/>
    <m/>
    <m/>
    <s v=""/>
    <x v="34"/>
    <m/>
    <m/>
    <m/>
    <x v="34"/>
  </r>
  <r>
    <s v="Total Income"/>
    <x v="0"/>
    <m/>
    <m/>
    <n v="25850"/>
    <n v="36164.9"/>
    <n v="25350"/>
    <n v="40388.58"/>
    <n v="25350"/>
    <x v="5"/>
    <n v="25350"/>
    <n v="39509.880000000005"/>
    <n v="25350"/>
    <x v="6"/>
  </r>
  <r>
    <s v="Total Expenditure (revenue &amp; capital) and Contingency"/>
    <x v="0"/>
    <m/>
    <m/>
    <n v="25714.820000000003"/>
    <n v="34039.25"/>
    <n v="29878.2"/>
    <n v="20671.969999999998"/>
    <n v="27676"/>
    <x v="36"/>
    <n v="31144.39"/>
    <n v="30202.039999999997"/>
    <n v="30193.014666666666"/>
    <x v="36"/>
  </r>
  <r>
    <s v="Surplus/Deficit"/>
    <x v="0"/>
    <m/>
    <m/>
    <n v="135.17999999999665"/>
    <n v="2125.6500000000015"/>
    <n v="-4528.2000000000007"/>
    <n v="19716.610000000004"/>
    <n v="-2326"/>
    <x v="37"/>
    <n v="-5794.3899999999994"/>
    <n v="9307.8400000000074"/>
    <n v="-4843.014666666666"/>
    <x v="37"/>
  </r>
  <r>
    <s v="Council Tax Band D"/>
    <x v="0"/>
    <m/>
    <m/>
    <n v="53.89"/>
    <m/>
    <n v="58.19"/>
    <m/>
    <n v="57.83"/>
    <x v="0"/>
    <m/>
    <m/>
    <n v="58.06"/>
    <x v="0"/>
  </r>
  <r>
    <m/>
    <x v="0"/>
    <m/>
    <m/>
    <m/>
    <m/>
    <m/>
    <m/>
    <m/>
    <x v="0"/>
    <m/>
    <m/>
    <m/>
    <x v="0"/>
  </r>
  <r>
    <s v="Brought Forward"/>
    <x v="0"/>
    <m/>
    <m/>
    <n v="17436.990000000002"/>
    <m/>
    <n v="15210.44"/>
    <m/>
    <n v="33214.81"/>
    <x v="0"/>
    <n v="13953.85"/>
    <m/>
    <n v="19310.080000000002"/>
    <x v="0"/>
  </r>
  <r>
    <s v="Carry Forward"/>
    <x v="0"/>
    <m/>
    <m/>
    <n v="15210.44"/>
    <m/>
    <n v="33214.81"/>
    <m/>
    <n v="13953.85"/>
    <x v="0"/>
    <n v="19310.080000000002"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819AFD-7C72-3D46-9549-0E9CD19F421E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F19" firstHeaderRow="0" firstDataRow="1" firstDataCol="1"/>
  <pivotFields count="14">
    <pivotField showAll="0"/>
    <pivotField axis="axisRow" showAll="0">
      <items count="16">
        <item x="1"/>
        <item x="3"/>
        <item x="2"/>
        <item x="6"/>
        <item x="5"/>
        <item x="7"/>
        <item x="8"/>
        <item x="9"/>
        <item x="10"/>
        <item x="11"/>
        <item x="12"/>
        <item x="14"/>
        <item x="13"/>
        <item x="4"/>
        <item x="0"/>
        <item t="default"/>
      </items>
    </pivotField>
    <pivotField showAll="0"/>
    <pivotField showAll="0"/>
    <pivotField showAll="0"/>
    <pivotField dataField="1" showAll="0"/>
    <pivotField showAll="0"/>
    <pivotField dataField="1" showAll="0"/>
    <pivotField showAll="0"/>
    <pivotField dataField="1" showAll="0">
      <items count="39">
        <item x="37"/>
        <item x="17"/>
        <item x="9"/>
        <item x="15"/>
        <item x="19"/>
        <item x="25"/>
        <item x="12"/>
        <item x="31"/>
        <item x="27"/>
        <item x="14"/>
        <item x="30"/>
        <item x="22"/>
        <item x="26"/>
        <item x="2"/>
        <item x="11"/>
        <item x="32"/>
        <item x="8"/>
        <item x="16"/>
        <item x="29"/>
        <item x="18"/>
        <item x="13"/>
        <item x="10"/>
        <item x="23"/>
        <item x="20"/>
        <item x="7"/>
        <item x="3"/>
        <item x="24"/>
        <item x="21"/>
        <item x="6"/>
        <item x="4"/>
        <item x="28"/>
        <item x="35"/>
        <item x="1"/>
        <item x="33"/>
        <item x="5"/>
        <item x="36"/>
        <item x="34"/>
        <item x="0"/>
        <item t="default"/>
      </items>
    </pivotField>
    <pivotField showAll="0"/>
    <pivotField dataField="1" showAll="0"/>
    <pivotField showAll="0"/>
    <pivotField dataField="1" showAll="0">
      <items count="39">
        <item x="30"/>
        <item x="13"/>
        <item x="10"/>
        <item x="24"/>
        <item x="31"/>
        <item x="26"/>
        <item x="15"/>
        <item x="9"/>
        <item x="29"/>
        <item x="22"/>
        <item x="18"/>
        <item x="2"/>
        <item x="25"/>
        <item x="14"/>
        <item x="19"/>
        <item x="12"/>
        <item x="28"/>
        <item x="20"/>
        <item x="16"/>
        <item x="32"/>
        <item x="4"/>
        <item x="17"/>
        <item x="11"/>
        <item x="23"/>
        <item x="37"/>
        <item x="8"/>
        <item x="27"/>
        <item x="7"/>
        <item x="5"/>
        <item x="21"/>
        <item x="3"/>
        <item x="35"/>
        <item x="33"/>
        <item x="1"/>
        <item x="36"/>
        <item x="6"/>
        <item x="34"/>
        <item x="0"/>
        <item t="default"/>
      </items>
    </pivotField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2020/21_x000a_ACTUAL SPEND _x000a_(Exc VAT)" fld="5" baseField="0" baseItem="0"/>
    <dataField name="Sum of 2021/22 ACTUAL RECEIPTS &amp; SPEND_x000a_(Exc VAT)" fld="7" baseField="0" baseItem="0"/>
    <dataField name="Sum of 2022/23 ACTUAL RECEIPTS &amp; SPEND_x000a_(Exc VAT)_x000a_" fld="9" baseField="0" baseItem="0"/>
    <dataField name="Sum of 2023/24 ACTUAL RECEIPTS &amp; SPEND_x000a_(Exc VAT)" fld="11" baseField="0" baseItem="0"/>
    <dataField name="Sum of 2024/25 ACTUAL RECEIPTS &amp; SPEND_x000a_(Exc VAT)_x000a_" fld="13" baseField="0" baseItem="0"/>
  </dataFields>
  <formats count="10">
    <format dxfId="11">
      <pivotArea dataOnly="0" outline="0" fieldPosition="0">
        <references count="1">
          <reference field="4294967294" count="1">
            <x v="2"/>
          </reference>
        </references>
      </pivotArea>
    </format>
    <format dxfId="10">
      <pivotArea dataOnly="0" outline="0" fieldPosition="0">
        <references count="1">
          <reference field="4294967294" count="1">
            <x v="2"/>
          </reference>
        </references>
      </pivotArea>
    </format>
    <format dxfId="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1" type="button" dataOnly="0" labelOnly="1" outline="0" axis="axisRow" fieldPosition="0"/>
    </format>
    <format dxfId="4">
      <pivotArea dataOnly="0" labelOnly="1" fieldPosition="0">
        <references count="1">
          <reference field="1" count="0"/>
        </references>
      </pivotArea>
    </format>
    <format dxfId="3">
      <pivotArea dataOnly="0" labelOnly="1" grandRow="1" outline="0" fieldPosition="0"/>
    </format>
    <format dxfId="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EC12A-F819-4909-BCAD-86A1D00E023E}">
  <sheetPr>
    <pageSetUpPr fitToPage="1"/>
  </sheetPr>
  <dimension ref="A1:S69"/>
  <sheetViews>
    <sheetView showGridLines="0" zoomScale="120" zoomScaleNormal="120" workbookViewId="0">
      <pane xSplit="4" ySplit="3" topLeftCell="M4" activePane="bottomRight" state="frozen"/>
      <selection pane="topRight" activeCell="D1" sqref="D1"/>
      <selection pane="bottomLeft" activeCell="A4" sqref="A4"/>
      <selection pane="bottomRight" activeCell="B1" sqref="B1:B1048576"/>
    </sheetView>
  </sheetViews>
  <sheetFormatPr baseColWidth="10" defaultColWidth="8.6640625" defaultRowHeight="14" x14ac:dyDescent="0.2"/>
  <cols>
    <col min="1" max="1" width="14.83203125" style="46" customWidth="1"/>
    <col min="2" max="2" width="23.5" style="46" hidden="1" customWidth="1"/>
    <col min="3" max="3" width="9.6640625" style="46" customWidth="1"/>
    <col min="4" max="4" width="24.5" style="51" customWidth="1"/>
    <col min="5" max="5" width="14.33203125" style="53" hidden="1" customWidth="1"/>
    <col min="6" max="6" width="13.33203125" style="53" hidden="1" customWidth="1"/>
    <col min="7" max="8" width="13.6640625" style="2" hidden="1" customWidth="1"/>
    <col min="9" max="12" width="13.33203125" style="77" hidden="1" customWidth="1"/>
    <col min="13" max="15" width="13.33203125" style="77" customWidth="1"/>
    <col min="16" max="16" width="31.5" style="77" customWidth="1"/>
    <col min="17" max="17" width="15.5" style="77" customWidth="1"/>
    <col min="18" max="18" width="34.5" style="77" customWidth="1"/>
    <col min="19" max="19" width="23.33203125" style="77" customWidth="1"/>
    <col min="20" max="16384" width="8.6640625" style="2"/>
  </cols>
  <sheetData>
    <row r="1" spans="1:19" ht="20" x14ac:dyDescent="0.2">
      <c r="A1" s="1" t="s">
        <v>130</v>
      </c>
      <c r="B1" s="1"/>
      <c r="C1" s="1"/>
      <c r="I1" s="2"/>
    </row>
    <row r="2" spans="1:19" ht="21" thickBot="1" x14ac:dyDescent="0.25">
      <c r="A2" s="2"/>
      <c r="B2" s="2"/>
      <c r="C2" s="1"/>
      <c r="G2" s="3"/>
      <c r="H2" s="3"/>
      <c r="I2" s="3"/>
      <c r="J2" s="3"/>
      <c r="K2" s="3"/>
      <c r="L2" s="3"/>
      <c r="N2" s="3"/>
      <c r="O2" s="3"/>
    </row>
    <row r="3" spans="1:19" s="7" customFormat="1" ht="90" x14ac:dyDescent="0.2">
      <c r="A3" s="4" t="s">
        <v>0</v>
      </c>
      <c r="B3" s="71" t="s">
        <v>111</v>
      </c>
      <c r="C3" s="5" t="s">
        <v>1</v>
      </c>
      <c r="D3" s="6" t="s">
        <v>2</v>
      </c>
      <c r="E3" s="56" t="s">
        <v>105</v>
      </c>
      <c r="F3" s="56" t="s">
        <v>106</v>
      </c>
      <c r="G3" s="84" t="s">
        <v>104</v>
      </c>
      <c r="H3" s="85" t="s">
        <v>114</v>
      </c>
      <c r="I3" s="78" t="s">
        <v>115</v>
      </c>
      <c r="J3" s="79" t="s">
        <v>117</v>
      </c>
      <c r="K3" s="166" t="s">
        <v>131</v>
      </c>
      <c r="L3" s="166" t="s">
        <v>132</v>
      </c>
      <c r="M3" s="104" t="s">
        <v>136</v>
      </c>
      <c r="N3" s="114" t="s">
        <v>177</v>
      </c>
      <c r="O3" s="115" t="s">
        <v>178</v>
      </c>
      <c r="P3" s="104" t="s">
        <v>133</v>
      </c>
      <c r="Q3" s="145" t="s">
        <v>134</v>
      </c>
      <c r="R3" s="145" t="s">
        <v>175</v>
      </c>
      <c r="S3" s="145" t="s">
        <v>135</v>
      </c>
    </row>
    <row r="4" spans="1:19" ht="19" x14ac:dyDescent="0.2">
      <c r="A4" s="8" t="s">
        <v>3</v>
      </c>
      <c r="B4" s="64"/>
      <c r="C4" s="9"/>
      <c r="D4" s="24"/>
      <c r="E4" s="57"/>
      <c r="F4" s="57"/>
      <c r="G4" s="86"/>
      <c r="H4" s="86"/>
      <c r="I4" s="80"/>
      <c r="J4" s="80"/>
      <c r="K4" s="161"/>
      <c r="L4" s="161"/>
      <c r="M4" s="105"/>
      <c r="N4" s="105"/>
      <c r="O4" s="105"/>
      <c r="P4" s="105"/>
      <c r="Q4" s="146"/>
      <c r="R4" s="146"/>
      <c r="S4" s="146"/>
    </row>
    <row r="5" spans="1:19" s="13" customFormat="1" ht="15" x14ac:dyDescent="0.2">
      <c r="A5" s="11"/>
      <c r="B5" s="65" t="s">
        <v>187</v>
      </c>
      <c r="C5" s="12" t="s">
        <v>4</v>
      </c>
      <c r="D5" s="12" t="s">
        <v>5</v>
      </c>
      <c r="E5" s="58">
        <v>23000</v>
      </c>
      <c r="F5" s="58">
        <v>23000</v>
      </c>
      <c r="G5" s="87">
        <v>25000</v>
      </c>
      <c r="H5" s="87">
        <v>25000</v>
      </c>
      <c r="I5" s="81">
        <v>25000</v>
      </c>
      <c r="J5" s="81">
        <v>25000</v>
      </c>
      <c r="K5" s="164">
        <v>25000</v>
      </c>
      <c r="L5" s="162">
        <v>25000</v>
      </c>
      <c r="M5" s="105">
        <v>25000</v>
      </c>
      <c r="N5" s="117">
        <v>25000</v>
      </c>
      <c r="O5" s="105"/>
      <c r="P5" s="105"/>
      <c r="Q5" s="146">
        <v>26500</v>
      </c>
      <c r="R5" s="168" t="s">
        <v>174</v>
      </c>
      <c r="S5" s="146">
        <f>N5-Q5</f>
        <v>-1500</v>
      </c>
    </row>
    <row r="6" spans="1:19" s="13" customFormat="1" ht="15" x14ac:dyDescent="0.2">
      <c r="A6" s="14"/>
      <c r="B6" s="66" t="s">
        <v>188</v>
      </c>
      <c r="C6" s="12" t="s">
        <v>6</v>
      </c>
      <c r="D6" s="12" t="s">
        <v>7</v>
      </c>
      <c r="E6" s="58">
        <v>350</v>
      </c>
      <c r="F6" s="58">
        <v>350</v>
      </c>
      <c r="G6" s="88">
        <v>350</v>
      </c>
      <c r="H6" s="88">
        <v>332.5</v>
      </c>
      <c r="I6" s="81">
        <v>350</v>
      </c>
      <c r="J6" s="81">
        <v>350</v>
      </c>
      <c r="K6" s="165">
        <v>350</v>
      </c>
      <c r="L6" s="162">
        <v>350</v>
      </c>
      <c r="M6" s="105">
        <v>350</v>
      </c>
      <c r="N6" s="117">
        <v>350</v>
      </c>
      <c r="O6" s="105"/>
      <c r="P6" s="105"/>
      <c r="Q6" s="146">
        <v>350</v>
      </c>
      <c r="R6" s="146" t="s">
        <v>116</v>
      </c>
      <c r="S6" s="146">
        <f t="shared" ref="S6" si="0">N6-Q6</f>
        <v>0</v>
      </c>
    </row>
    <row r="7" spans="1:19" s="13" customFormat="1" ht="30" x14ac:dyDescent="0.2">
      <c r="A7" s="14"/>
      <c r="B7" s="66" t="s">
        <v>189</v>
      </c>
      <c r="C7" s="12" t="s">
        <v>8</v>
      </c>
      <c r="D7" s="12" t="s">
        <v>9</v>
      </c>
      <c r="E7" s="58">
        <v>2500</v>
      </c>
      <c r="F7" s="58">
        <v>8494</v>
      </c>
      <c r="G7" s="88"/>
      <c r="H7" s="88">
        <v>13355</v>
      </c>
      <c r="I7" s="81"/>
      <c r="J7" s="81"/>
      <c r="K7" s="162"/>
      <c r="L7" s="162">
        <v>9000</v>
      </c>
      <c r="M7" s="105"/>
      <c r="N7" s="117">
        <v>11000</v>
      </c>
      <c r="O7" s="105"/>
      <c r="P7" s="105" t="s">
        <v>139</v>
      </c>
      <c r="Q7" s="146"/>
      <c r="R7" s="147" t="s">
        <v>151</v>
      </c>
      <c r="S7" s="146"/>
    </row>
    <row r="8" spans="1:19" s="13" customFormat="1" ht="45" x14ac:dyDescent="0.2">
      <c r="A8" s="14"/>
      <c r="B8" s="66" t="s">
        <v>188</v>
      </c>
      <c r="C8" s="12" t="s">
        <v>10</v>
      </c>
      <c r="D8" s="12" t="s">
        <v>11</v>
      </c>
      <c r="E8" s="58"/>
      <c r="F8" s="58">
        <v>121.77</v>
      </c>
      <c r="G8" s="87"/>
      <c r="H8" s="87">
        <v>45.5</v>
      </c>
      <c r="I8" s="81"/>
      <c r="J8" s="81">
        <v>1807.06</v>
      </c>
      <c r="K8" s="162"/>
      <c r="L8" s="162">
        <v>1033.33</v>
      </c>
      <c r="M8" s="105"/>
      <c r="N8" s="117">
        <v>842.51</v>
      </c>
      <c r="O8" s="105"/>
      <c r="P8" s="110" t="s">
        <v>155</v>
      </c>
      <c r="Q8" s="147"/>
      <c r="R8" s="146"/>
      <c r="S8" s="146"/>
    </row>
    <row r="9" spans="1:19" s="13" customFormat="1" ht="30" x14ac:dyDescent="0.2">
      <c r="A9" s="14"/>
      <c r="B9" s="66" t="s">
        <v>188</v>
      </c>
      <c r="C9" s="12" t="s">
        <v>10</v>
      </c>
      <c r="D9" s="12" t="s">
        <v>109</v>
      </c>
      <c r="E9" s="58"/>
      <c r="F9" s="58">
        <v>4199.13</v>
      </c>
      <c r="G9" s="87"/>
      <c r="H9" s="87">
        <v>1655.5800000000002</v>
      </c>
      <c r="I9" s="81"/>
      <c r="J9" s="81">
        <v>5974.49</v>
      </c>
      <c r="K9" s="162"/>
      <c r="L9" s="162">
        <v>4126.55</v>
      </c>
      <c r="M9" s="105"/>
      <c r="N9" s="117">
        <v>5326.01</v>
      </c>
      <c r="O9" s="105"/>
      <c r="P9" s="167" t="s">
        <v>179</v>
      </c>
      <c r="Q9" s="146"/>
      <c r="R9" s="146"/>
      <c r="S9" s="146"/>
    </row>
    <row r="10" spans="1:19" s="18" customFormat="1" ht="15" x14ac:dyDescent="0.2">
      <c r="A10" s="15"/>
      <c r="B10" s="72" t="s">
        <v>112</v>
      </c>
      <c r="C10" s="16"/>
      <c r="D10" s="17" t="s">
        <v>12</v>
      </c>
      <c r="E10" s="54">
        <f t="shared" ref="E10:O10" si="1">SUM(E5:E9)</f>
        <v>25850</v>
      </c>
      <c r="F10" s="54">
        <f t="shared" si="1"/>
        <v>36164.9</v>
      </c>
      <c r="G10" s="54">
        <f t="shared" si="1"/>
        <v>25350</v>
      </c>
      <c r="H10" s="54">
        <f t="shared" si="1"/>
        <v>40388.58</v>
      </c>
      <c r="I10" s="54">
        <f t="shared" si="1"/>
        <v>25350</v>
      </c>
      <c r="J10" s="54">
        <f t="shared" si="1"/>
        <v>33131.550000000003</v>
      </c>
      <c r="K10" s="54">
        <f t="shared" si="1"/>
        <v>25350</v>
      </c>
      <c r="L10" s="54">
        <f t="shared" si="1"/>
        <v>39509.880000000005</v>
      </c>
      <c r="M10" s="54">
        <f t="shared" si="1"/>
        <v>25350</v>
      </c>
      <c r="N10" s="54">
        <f t="shared" si="1"/>
        <v>42518.520000000004</v>
      </c>
      <c r="O10" s="54">
        <f t="shared" si="1"/>
        <v>0</v>
      </c>
      <c r="P10" s="109"/>
      <c r="Q10" s="111">
        <f>SUM(Q5:Q9)</f>
        <v>26850</v>
      </c>
      <c r="R10" s="111"/>
      <c r="S10" s="111"/>
    </row>
    <row r="11" spans="1:19" s="50" customFormat="1" x14ac:dyDescent="0.2">
      <c r="A11" s="48"/>
      <c r="B11" s="66" t="s">
        <v>112</v>
      </c>
      <c r="C11" s="49"/>
      <c r="D11" s="19"/>
      <c r="E11" s="59"/>
      <c r="F11" s="59"/>
      <c r="G11" s="89"/>
      <c r="H11" s="89"/>
      <c r="I11" s="82"/>
      <c r="J11" s="82"/>
      <c r="K11" s="163"/>
      <c r="L11" s="163"/>
      <c r="M11" s="106"/>
      <c r="N11" s="116"/>
      <c r="O11" s="116"/>
      <c r="P11" s="106"/>
      <c r="Q11" s="148"/>
      <c r="R11" s="148"/>
      <c r="S11" s="148"/>
    </row>
    <row r="12" spans="1:19" ht="18" x14ac:dyDescent="0.2">
      <c r="A12" s="20" t="s">
        <v>13</v>
      </c>
      <c r="B12" s="73"/>
      <c r="C12" s="21"/>
      <c r="D12" s="24"/>
      <c r="E12" s="57"/>
      <c r="F12" s="57"/>
      <c r="G12" s="90"/>
      <c r="H12" s="90"/>
      <c r="I12" s="80"/>
      <c r="J12" s="80"/>
      <c r="K12" s="161"/>
      <c r="L12" s="161"/>
      <c r="M12" s="105"/>
      <c r="N12" s="105"/>
      <c r="O12" s="105"/>
      <c r="P12" s="105"/>
      <c r="Q12" s="146"/>
      <c r="R12" s="146"/>
      <c r="S12" s="146"/>
    </row>
    <row r="13" spans="1:19" s="13" customFormat="1" ht="15" x14ac:dyDescent="0.2">
      <c r="A13" s="22" t="s">
        <v>14</v>
      </c>
      <c r="B13" s="68" t="s">
        <v>190</v>
      </c>
      <c r="C13" s="23" t="s">
        <v>15</v>
      </c>
      <c r="D13" s="24" t="s">
        <v>16</v>
      </c>
      <c r="E13" s="57">
        <v>3615</v>
      </c>
      <c r="F13" s="57">
        <v>3624.139999999999</v>
      </c>
      <c r="G13" s="90">
        <v>3652</v>
      </c>
      <c r="H13" s="90">
        <v>3615.3599999999992</v>
      </c>
      <c r="I13" s="81">
        <v>3689</v>
      </c>
      <c r="J13" s="81">
        <v>3689.28</v>
      </c>
      <c r="K13" s="162">
        <v>3725.89</v>
      </c>
      <c r="L13" s="162">
        <v>3726.24</v>
      </c>
      <c r="M13" s="105">
        <v>4368</v>
      </c>
      <c r="N13" s="117">
        <v>4368</v>
      </c>
      <c r="O13" s="117">
        <f>M13-N13</f>
        <v>0</v>
      </c>
      <c r="P13" s="110"/>
      <c r="Q13" s="147">
        <v>4411.68</v>
      </c>
      <c r="R13" s="147" t="s">
        <v>159</v>
      </c>
      <c r="S13" s="146">
        <f>N13-Q13</f>
        <v>-43.680000000000291</v>
      </c>
    </row>
    <row r="14" spans="1:19" s="13" customFormat="1" ht="15" x14ac:dyDescent="0.2">
      <c r="A14" s="25"/>
      <c r="B14" s="68" t="s">
        <v>190</v>
      </c>
      <c r="C14" s="23" t="s">
        <v>17</v>
      </c>
      <c r="D14" s="24" t="s">
        <v>18</v>
      </c>
      <c r="E14" s="57">
        <v>387</v>
      </c>
      <c r="F14" s="57"/>
      <c r="G14" s="90">
        <v>391</v>
      </c>
      <c r="H14" s="90"/>
      <c r="I14" s="81">
        <v>369</v>
      </c>
      <c r="J14" s="81"/>
      <c r="K14" s="162">
        <v>372.69</v>
      </c>
      <c r="L14" s="162"/>
      <c r="M14" s="105">
        <v>436.8</v>
      </c>
      <c r="N14" s="117"/>
      <c r="O14" s="117">
        <f t="shared" ref="O14:O58" si="2">M14-N14</f>
        <v>436.8</v>
      </c>
      <c r="P14" s="110"/>
      <c r="Q14" s="147">
        <v>441.16800000000006</v>
      </c>
      <c r="R14" s="147" t="s">
        <v>164</v>
      </c>
      <c r="S14" s="146">
        <f t="shared" ref="S14:S51" si="3">N14-Q14</f>
        <v>-441.16800000000006</v>
      </c>
    </row>
    <row r="15" spans="1:19" ht="15" x14ac:dyDescent="0.2">
      <c r="A15" s="26"/>
      <c r="B15" s="68" t="s">
        <v>190</v>
      </c>
      <c r="C15" s="23" t="s">
        <v>19</v>
      </c>
      <c r="D15" s="12" t="s">
        <v>20</v>
      </c>
      <c r="E15" s="58">
        <v>1549</v>
      </c>
      <c r="F15" s="58">
        <v>1162.0799999999997</v>
      </c>
      <c r="G15" s="88">
        <v>1565</v>
      </c>
      <c r="H15" s="88">
        <v>1549.4399999999994</v>
      </c>
      <c r="I15" s="81">
        <v>1581</v>
      </c>
      <c r="J15" s="81">
        <v>1581.12</v>
      </c>
      <c r="K15" s="162">
        <v>1596.81</v>
      </c>
      <c r="L15" s="162">
        <v>1596.9599999999998</v>
      </c>
      <c r="M15" s="105">
        <v>1872</v>
      </c>
      <c r="N15" s="117">
        <v>1872</v>
      </c>
      <c r="O15" s="117">
        <f t="shared" si="2"/>
        <v>0</v>
      </c>
      <c r="P15" s="110"/>
      <c r="Q15" s="147">
        <v>1890.72</v>
      </c>
      <c r="R15" s="147" t="s">
        <v>160</v>
      </c>
      <c r="S15" s="146">
        <f t="shared" si="3"/>
        <v>-18.720000000000027</v>
      </c>
    </row>
    <row r="16" spans="1:19" ht="30" x14ac:dyDescent="0.2">
      <c r="A16" s="26"/>
      <c r="B16" s="68" t="s">
        <v>190</v>
      </c>
      <c r="C16" s="172" t="s">
        <v>161</v>
      </c>
      <c r="D16" s="173" t="s">
        <v>162</v>
      </c>
      <c r="E16" s="174"/>
      <c r="F16" s="174"/>
      <c r="G16" s="175"/>
      <c r="H16" s="175"/>
      <c r="I16" s="176"/>
      <c r="J16" s="176"/>
      <c r="K16" s="177"/>
      <c r="L16" s="177"/>
      <c r="M16" s="178"/>
      <c r="N16" s="178"/>
      <c r="O16" s="178"/>
      <c r="P16" s="179"/>
      <c r="Q16" s="168">
        <v>261.53520000000003</v>
      </c>
      <c r="R16" s="168" t="s">
        <v>163</v>
      </c>
      <c r="S16" s="146">
        <f t="shared" si="3"/>
        <v>-261.53520000000003</v>
      </c>
    </row>
    <row r="17" spans="1:19" ht="30" x14ac:dyDescent="0.2">
      <c r="A17" s="26"/>
      <c r="B17" s="68" t="s">
        <v>190</v>
      </c>
      <c r="C17" s="23" t="s">
        <v>21</v>
      </c>
      <c r="D17" s="24" t="s">
        <v>22</v>
      </c>
      <c r="E17" s="57">
        <v>450</v>
      </c>
      <c r="F17" s="57">
        <v>363.49</v>
      </c>
      <c r="G17" s="90">
        <v>450</v>
      </c>
      <c r="H17" s="90">
        <v>238.23999999999995</v>
      </c>
      <c r="I17" s="81">
        <v>450</v>
      </c>
      <c r="J17" s="81">
        <v>514.1</v>
      </c>
      <c r="K17" s="162">
        <v>500</v>
      </c>
      <c r="L17" s="162">
        <v>349.76999999999992</v>
      </c>
      <c r="M17" s="105">
        <v>500</v>
      </c>
      <c r="N17" s="117">
        <v>284.06999999999994</v>
      </c>
      <c r="O17" s="117">
        <f t="shared" si="2"/>
        <v>215.93000000000006</v>
      </c>
      <c r="P17" s="110" t="s">
        <v>180</v>
      </c>
      <c r="Q17" s="147">
        <v>500</v>
      </c>
      <c r="R17" s="147"/>
      <c r="S17" s="146">
        <f t="shared" si="3"/>
        <v>-215.93000000000006</v>
      </c>
    </row>
    <row r="18" spans="1:19" ht="15" x14ac:dyDescent="0.2">
      <c r="A18" s="26"/>
      <c r="B18" s="68" t="s">
        <v>191</v>
      </c>
      <c r="C18" s="23" t="s">
        <v>23</v>
      </c>
      <c r="D18" s="24" t="s">
        <v>83</v>
      </c>
      <c r="E18" s="57">
        <v>35</v>
      </c>
      <c r="F18" s="57">
        <v>35</v>
      </c>
      <c r="G18" s="90">
        <v>35</v>
      </c>
      <c r="H18" s="90">
        <v>35</v>
      </c>
      <c r="I18" s="81">
        <v>35</v>
      </c>
      <c r="J18" s="81">
        <v>35</v>
      </c>
      <c r="K18" s="162">
        <v>35</v>
      </c>
      <c r="L18" s="162">
        <v>35</v>
      </c>
      <c r="M18" s="105">
        <v>38.5</v>
      </c>
      <c r="N18" s="117">
        <v>35</v>
      </c>
      <c r="O18" s="117">
        <f t="shared" si="2"/>
        <v>3.5</v>
      </c>
      <c r="P18" s="105"/>
      <c r="Q18" s="146">
        <v>38.5</v>
      </c>
      <c r="R18" s="146" t="s">
        <v>121</v>
      </c>
      <c r="S18" s="146">
        <f t="shared" si="3"/>
        <v>-3.5</v>
      </c>
    </row>
    <row r="19" spans="1:19" ht="60" x14ac:dyDescent="0.2">
      <c r="A19" s="26"/>
      <c r="B19" s="68" t="s">
        <v>191</v>
      </c>
      <c r="C19" s="23" t="s">
        <v>25</v>
      </c>
      <c r="D19" s="24" t="s">
        <v>24</v>
      </c>
      <c r="E19" s="57">
        <v>520</v>
      </c>
      <c r="F19" s="57">
        <v>512.19000000000005</v>
      </c>
      <c r="G19" s="90">
        <v>530</v>
      </c>
      <c r="H19" s="90">
        <v>589.28</v>
      </c>
      <c r="I19" s="81">
        <v>590</v>
      </c>
      <c r="J19" s="81">
        <v>827.31999999999994</v>
      </c>
      <c r="K19" s="162">
        <v>650</v>
      </c>
      <c r="L19" s="162">
        <v>842.96</v>
      </c>
      <c r="M19" s="105">
        <v>875</v>
      </c>
      <c r="N19" s="117">
        <v>1085.67</v>
      </c>
      <c r="O19" s="117">
        <f t="shared" si="2"/>
        <v>-210.67000000000007</v>
      </c>
      <c r="P19" s="110"/>
      <c r="Q19" s="146">
        <v>900</v>
      </c>
      <c r="R19" s="147" t="s">
        <v>144</v>
      </c>
      <c r="S19" s="146">
        <f t="shared" si="3"/>
        <v>185.67000000000007</v>
      </c>
    </row>
    <row r="20" spans="1:19" ht="15" x14ac:dyDescent="0.2">
      <c r="A20" s="26"/>
      <c r="B20" s="68" t="s">
        <v>191</v>
      </c>
      <c r="C20" s="23" t="s">
        <v>27</v>
      </c>
      <c r="D20" s="24" t="s">
        <v>26</v>
      </c>
      <c r="E20" s="57">
        <v>550</v>
      </c>
      <c r="F20" s="57">
        <v>560</v>
      </c>
      <c r="G20" s="90">
        <v>560</v>
      </c>
      <c r="H20" s="90">
        <v>575</v>
      </c>
      <c r="I20" s="81">
        <v>575</v>
      </c>
      <c r="J20" s="81">
        <v>365</v>
      </c>
      <c r="K20" s="162">
        <v>400</v>
      </c>
      <c r="L20" s="162">
        <v>525</v>
      </c>
      <c r="M20" s="105">
        <v>577.5</v>
      </c>
      <c r="N20" s="117">
        <v>453.75</v>
      </c>
      <c r="O20" s="117">
        <f t="shared" si="2"/>
        <v>123.75</v>
      </c>
      <c r="P20" s="110"/>
      <c r="Q20" s="146">
        <v>499.12500000000006</v>
      </c>
      <c r="R20" s="146" t="s">
        <v>121</v>
      </c>
      <c r="S20" s="146">
        <f t="shared" si="3"/>
        <v>-45.375000000000057</v>
      </c>
    </row>
    <row r="21" spans="1:19" ht="45" x14ac:dyDescent="0.2">
      <c r="A21" s="26"/>
      <c r="B21" s="68" t="s">
        <v>191</v>
      </c>
      <c r="C21" s="23" t="s">
        <v>29</v>
      </c>
      <c r="D21" s="24" t="s">
        <v>28</v>
      </c>
      <c r="E21" s="57">
        <v>100</v>
      </c>
      <c r="F21" s="57"/>
      <c r="G21" s="90">
        <v>0</v>
      </c>
      <c r="H21" s="90"/>
      <c r="I21" s="81">
        <v>100</v>
      </c>
      <c r="J21" s="81"/>
      <c r="K21" s="162">
        <v>0</v>
      </c>
      <c r="L21" s="162"/>
      <c r="M21" s="105">
        <v>0</v>
      </c>
      <c r="N21" s="117">
        <v>4.25</v>
      </c>
      <c r="O21" s="117">
        <f t="shared" si="2"/>
        <v>-4.25</v>
      </c>
      <c r="P21" s="105" t="s">
        <v>181</v>
      </c>
      <c r="Q21" s="146">
        <v>75</v>
      </c>
      <c r="R21" s="168" t="s">
        <v>154</v>
      </c>
      <c r="S21" s="146">
        <f t="shared" si="3"/>
        <v>-70.75</v>
      </c>
    </row>
    <row r="22" spans="1:19" ht="15" x14ac:dyDescent="0.2">
      <c r="A22" s="22"/>
      <c r="B22" s="68" t="s">
        <v>191</v>
      </c>
      <c r="C22" s="23" t="s">
        <v>97</v>
      </c>
      <c r="D22" s="24" t="s">
        <v>30</v>
      </c>
      <c r="E22" s="57">
        <v>450</v>
      </c>
      <c r="F22" s="57">
        <v>120</v>
      </c>
      <c r="G22" s="90">
        <v>450</v>
      </c>
      <c r="H22" s="90">
        <v>140</v>
      </c>
      <c r="I22" s="81">
        <v>350</v>
      </c>
      <c r="J22" s="81">
        <v>200.36</v>
      </c>
      <c r="K22" s="162">
        <v>250</v>
      </c>
      <c r="L22" s="162">
        <v>190.36</v>
      </c>
      <c r="M22" s="105">
        <v>250</v>
      </c>
      <c r="N22" s="117"/>
      <c r="O22" s="117">
        <f t="shared" si="2"/>
        <v>250</v>
      </c>
      <c r="P22" s="105"/>
      <c r="Q22" s="146">
        <v>250</v>
      </c>
      <c r="R22" s="147" t="s">
        <v>143</v>
      </c>
      <c r="S22" s="146">
        <f t="shared" si="3"/>
        <v>-250</v>
      </c>
    </row>
    <row r="23" spans="1:19" ht="15" x14ac:dyDescent="0.2">
      <c r="A23" s="22" t="s">
        <v>49</v>
      </c>
      <c r="B23" s="68" t="s">
        <v>192</v>
      </c>
      <c r="C23" s="23" t="s">
        <v>50</v>
      </c>
      <c r="D23" s="24" t="s">
        <v>51</v>
      </c>
      <c r="E23" s="57">
        <v>325</v>
      </c>
      <c r="F23" s="57">
        <v>325</v>
      </c>
      <c r="G23" s="90">
        <v>340</v>
      </c>
      <c r="H23" s="90"/>
      <c r="I23" s="81">
        <v>350</v>
      </c>
      <c r="J23" s="81">
        <v>800</v>
      </c>
      <c r="K23" s="162">
        <v>400</v>
      </c>
      <c r="L23" s="162">
        <v>400</v>
      </c>
      <c r="M23" s="105">
        <v>400</v>
      </c>
      <c r="N23" s="117">
        <v>400</v>
      </c>
      <c r="O23" s="117">
        <f t="shared" si="2"/>
        <v>0</v>
      </c>
      <c r="P23" s="105"/>
      <c r="Q23" s="146">
        <v>400</v>
      </c>
      <c r="R23" s="146"/>
      <c r="S23" s="146">
        <f t="shared" si="3"/>
        <v>0</v>
      </c>
    </row>
    <row r="24" spans="1:19" ht="30" x14ac:dyDescent="0.2">
      <c r="A24" s="26"/>
      <c r="B24" s="68" t="s">
        <v>192</v>
      </c>
      <c r="C24" s="23" t="s">
        <v>52</v>
      </c>
      <c r="D24" s="24" t="s">
        <v>156</v>
      </c>
      <c r="E24" s="57">
        <v>140</v>
      </c>
      <c r="F24" s="57">
        <v>120.59</v>
      </c>
      <c r="G24" s="90">
        <v>115</v>
      </c>
      <c r="H24" s="90">
        <v>80.849999999999994</v>
      </c>
      <c r="I24" s="81">
        <v>140</v>
      </c>
      <c r="J24" s="81">
        <v>274.5</v>
      </c>
      <c r="K24" s="162">
        <v>140</v>
      </c>
      <c r="L24" s="162">
        <v>236.32</v>
      </c>
      <c r="M24" s="105">
        <v>310.21466666666669</v>
      </c>
      <c r="N24" s="117">
        <v>269.86</v>
      </c>
      <c r="O24" s="117">
        <f t="shared" si="2"/>
        <v>40.354666666666674</v>
      </c>
      <c r="P24" s="105" t="s">
        <v>141</v>
      </c>
      <c r="Q24" s="146">
        <v>372.26200000000006</v>
      </c>
      <c r="R24" s="146"/>
      <c r="S24" s="146">
        <f t="shared" si="3"/>
        <v>-102.40200000000004</v>
      </c>
    </row>
    <row r="25" spans="1:19" ht="15" x14ac:dyDescent="0.2">
      <c r="A25" s="29"/>
      <c r="B25" s="68" t="s">
        <v>192</v>
      </c>
      <c r="C25" s="10" t="s">
        <v>53</v>
      </c>
      <c r="D25" s="24" t="s">
        <v>54</v>
      </c>
      <c r="E25" s="57">
        <v>200</v>
      </c>
      <c r="F25" s="57">
        <v>0</v>
      </c>
      <c r="G25" s="90">
        <v>0</v>
      </c>
      <c r="H25" s="90"/>
      <c r="I25" s="81">
        <v>0</v>
      </c>
      <c r="J25" s="81"/>
      <c r="K25" s="162">
        <v>0</v>
      </c>
      <c r="L25" s="162"/>
      <c r="M25" s="105"/>
      <c r="N25" s="117"/>
      <c r="O25" s="117">
        <f t="shared" si="2"/>
        <v>0</v>
      </c>
      <c r="P25" s="105"/>
      <c r="Q25" s="146">
        <v>0</v>
      </c>
      <c r="R25" s="146" t="s">
        <v>125</v>
      </c>
      <c r="S25" s="146">
        <f t="shared" si="3"/>
        <v>0</v>
      </c>
    </row>
    <row r="26" spans="1:19" ht="15" x14ac:dyDescent="0.2">
      <c r="A26" s="29"/>
      <c r="B26" s="68" t="s">
        <v>192</v>
      </c>
      <c r="C26" s="10" t="s">
        <v>55</v>
      </c>
      <c r="D26" s="24" t="s">
        <v>56</v>
      </c>
      <c r="E26" s="57">
        <v>0</v>
      </c>
      <c r="F26" s="57">
        <v>0</v>
      </c>
      <c r="G26" s="90">
        <v>0</v>
      </c>
      <c r="H26" s="90"/>
      <c r="I26" s="81">
        <v>0</v>
      </c>
      <c r="J26" s="81">
        <v>50</v>
      </c>
      <c r="K26" s="162">
        <v>0</v>
      </c>
      <c r="L26" s="162"/>
      <c r="M26" s="105"/>
      <c r="N26" s="117"/>
      <c r="O26" s="117">
        <f t="shared" si="2"/>
        <v>0</v>
      </c>
      <c r="P26" s="105"/>
      <c r="Q26" s="146">
        <v>0</v>
      </c>
      <c r="R26" s="146" t="s">
        <v>125</v>
      </c>
      <c r="S26" s="146">
        <f t="shared" si="3"/>
        <v>0</v>
      </c>
    </row>
    <row r="27" spans="1:19" s="13" customFormat="1" ht="30" x14ac:dyDescent="0.2">
      <c r="A27" s="27" t="s">
        <v>40</v>
      </c>
      <c r="B27" s="67" t="s">
        <v>193</v>
      </c>
      <c r="C27" s="28" t="s">
        <v>41</v>
      </c>
      <c r="D27" s="47" t="s">
        <v>84</v>
      </c>
      <c r="E27" s="58">
        <v>650</v>
      </c>
      <c r="F27" s="58">
        <v>530</v>
      </c>
      <c r="G27" s="88">
        <v>690</v>
      </c>
      <c r="H27" s="88">
        <v>655</v>
      </c>
      <c r="I27" s="81">
        <v>555</v>
      </c>
      <c r="J27" s="81">
        <v>530</v>
      </c>
      <c r="K27" s="162">
        <v>660</v>
      </c>
      <c r="L27" s="162">
        <v>655</v>
      </c>
      <c r="M27" s="105">
        <v>583</v>
      </c>
      <c r="N27" s="117">
        <v>530</v>
      </c>
      <c r="O27" s="117">
        <f t="shared" si="2"/>
        <v>53</v>
      </c>
      <c r="P27" s="110"/>
      <c r="Q27" s="147">
        <v>583</v>
      </c>
      <c r="R27" s="147" t="s">
        <v>122</v>
      </c>
      <c r="S27" s="146">
        <f t="shared" si="3"/>
        <v>-53</v>
      </c>
    </row>
    <row r="28" spans="1:19" ht="15" x14ac:dyDescent="0.2">
      <c r="A28" s="25"/>
      <c r="B28" s="67" t="s">
        <v>193</v>
      </c>
      <c r="C28" s="28" t="s">
        <v>42</v>
      </c>
      <c r="D28" s="12" t="s">
        <v>43</v>
      </c>
      <c r="E28" s="58">
        <v>250</v>
      </c>
      <c r="F28" s="58">
        <v>0</v>
      </c>
      <c r="G28" s="88">
        <v>500</v>
      </c>
      <c r="H28" s="88"/>
      <c r="I28" s="81">
        <v>250</v>
      </c>
      <c r="J28" s="81">
        <v>12.6</v>
      </c>
      <c r="K28" s="162">
        <v>250</v>
      </c>
      <c r="L28" s="162">
        <v>380.85</v>
      </c>
      <c r="M28" s="105">
        <v>0</v>
      </c>
      <c r="N28" s="117"/>
      <c r="O28" s="117">
        <f t="shared" si="2"/>
        <v>0</v>
      </c>
      <c r="P28" s="105"/>
      <c r="Q28" s="146">
        <v>0</v>
      </c>
      <c r="R28" s="146" t="s">
        <v>123</v>
      </c>
      <c r="S28" s="146">
        <f t="shared" si="3"/>
        <v>0</v>
      </c>
    </row>
    <row r="29" spans="1:19" ht="45" x14ac:dyDescent="0.2">
      <c r="A29" s="32"/>
      <c r="B29" s="67" t="s">
        <v>194</v>
      </c>
      <c r="C29" s="10" t="s">
        <v>82</v>
      </c>
      <c r="D29" s="24" t="s">
        <v>103</v>
      </c>
      <c r="E29" s="57">
        <v>0</v>
      </c>
      <c r="F29" s="57">
        <v>1625.8</v>
      </c>
      <c r="G29" s="90">
        <v>2000</v>
      </c>
      <c r="H29" s="90">
        <v>800</v>
      </c>
      <c r="I29" s="81">
        <v>1000</v>
      </c>
      <c r="J29" s="81">
        <v>693.76</v>
      </c>
      <c r="K29" s="162">
        <v>750</v>
      </c>
      <c r="L29" s="162">
        <v>1097.98</v>
      </c>
      <c r="M29" s="105">
        <v>1172</v>
      </c>
      <c r="N29" s="117">
        <v>889.6</v>
      </c>
      <c r="O29" s="117">
        <f t="shared" si="2"/>
        <v>282.39999999999998</v>
      </c>
      <c r="P29" s="110"/>
      <c r="Q29" s="146">
        <v>1332.76</v>
      </c>
      <c r="R29" s="146" t="s">
        <v>121</v>
      </c>
      <c r="S29" s="146">
        <f t="shared" si="3"/>
        <v>-443.15999999999997</v>
      </c>
    </row>
    <row r="30" spans="1:19" ht="30" x14ac:dyDescent="0.2">
      <c r="A30" s="32"/>
      <c r="B30" s="67" t="s">
        <v>193</v>
      </c>
      <c r="C30" s="10" t="s">
        <v>89</v>
      </c>
      <c r="D30" s="24" t="s">
        <v>94</v>
      </c>
      <c r="E30" s="57">
        <v>0</v>
      </c>
      <c r="F30" s="57">
        <v>76.580000000000013</v>
      </c>
      <c r="G30" s="90">
        <v>115</v>
      </c>
      <c r="H30" s="90">
        <v>119.89999999999999</v>
      </c>
      <c r="I30" s="81">
        <v>120</v>
      </c>
      <c r="J30" s="81"/>
      <c r="K30" s="162">
        <v>0</v>
      </c>
      <c r="L30" s="162"/>
      <c r="M30" s="105">
        <v>0</v>
      </c>
      <c r="N30" s="117"/>
      <c r="O30" s="117">
        <f t="shared" si="2"/>
        <v>0</v>
      </c>
      <c r="P30" s="105"/>
      <c r="Q30" s="146">
        <v>0</v>
      </c>
      <c r="R30" s="146"/>
      <c r="S30" s="146">
        <f t="shared" si="3"/>
        <v>0</v>
      </c>
    </row>
    <row r="31" spans="1:19" ht="30" x14ac:dyDescent="0.2">
      <c r="A31" s="32"/>
      <c r="B31" s="67" t="s">
        <v>194</v>
      </c>
      <c r="C31" s="10" t="s">
        <v>93</v>
      </c>
      <c r="D31" s="24" t="s">
        <v>98</v>
      </c>
      <c r="E31" s="57">
        <v>0</v>
      </c>
      <c r="F31" s="57">
        <v>280.2</v>
      </c>
      <c r="G31" s="90">
        <v>1000</v>
      </c>
      <c r="H31" s="90">
        <v>425.41999999999996</v>
      </c>
      <c r="I31" s="81">
        <v>300</v>
      </c>
      <c r="J31" s="81">
        <v>160.82999999999998</v>
      </c>
      <c r="K31" s="162"/>
      <c r="L31" s="162">
        <v>261.73</v>
      </c>
      <c r="M31" s="105">
        <v>300</v>
      </c>
      <c r="N31" s="117">
        <v>349.81</v>
      </c>
      <c r="O31" s="117">
        <f t="shared" si="2"/>
        <v>-49.81</v>
      </c>
      <c r="P31" s="110" t="s">
        <v>142</v>
      </c>
      <c r="Q31" s="146">
        <v>384.79100000000005</v>
      </c>
      <c r="R31" s="147" t="s">
        <v>145</v>
      </c>
      <c r="S31" s="146">
        <f t="shared" si="3"/>
        <v>-34.981000000000051</v>
      </c>
    </row>
    <row r="32" spans="1:19" s="30" customFormat="1" ht="30" x14ac:dyDescent="0.2">
      <c r="A32" s="32"/>
      <c r="B32" s="67" t="s">
        <v>194</v>
      </c>
      <c r="C32" s="10" t="s">
        <v>95</v>
      </c>
      <c r="D32" s="24" t="s">
        <v>96</v>
      </c>
      <c r="E32" s="57">
        <v>0</v>
      </c>
      <c r="F32" s="57">
        <v>0</v>
      </c>
      <c r="G32" s="90">
        <v>500</v>
      </c>
      <c r="H32" s="90">
        <v>150</v>
      </c>
      <c r="I32" s="81">
        <v>500</v>
      </c>
      <c r="J32" s="81">
        <v>1574.0700000000004</v>
      </c>
      <c r="K32" s="162">
        <v>1000</v>
      </c>
      <c r="L32" s="162">
        <v>813.85</v>
      </c>
      <c r="M32" s="105">
        <v>900</v>
      </c>
      <c r="N32" s="117">
        <v>447.18999999999994</v>
      </c>
      <c r="O32" s="117">
        <f t="shared" si="2"/>
        <v>452.81000000000006</v>
      </c>
      <c r="P32" s="110" t="s">
        <v>157</v>
      </c>
      <c r="Q32" s="147">
        <v>990.00000000000011</v>
      </c>
      <c r="R32" s="146" t="s">
        <v>121</v>
      </c>
      <c r="S32" s="146">
        <f t="shared" si="3"/>
        <v>-542.81000000000017</v>
      </c>
    </row>
    <row r="33" spans="1:19" s="30" customFormat="1" ht="30" x14ac:dyDescent="0.2">
      <c r="A33" s="32"/>
      <c r="B33" s="67" t="s">
        <v>194</v>
      </c>
      <c r="C33" s="10" t="s">
        <v>137</v>
      </c>
      <c r="D33" s="24" t="s">
        <v>138</v>
      </c>
      <c r="E33" s="57"/>
      <c r="F33" s="57"/>
      <c r="G33" s="90"/>
      <c r="H33" s="90"/>
      <c r="I33" s="81"/>
      <c r="J33" s="81"/>
      <c r="K33" s="162"/>
      <c r="L33" s="162"/>
      <c r="M33" s="105">
        <v>600</v>
      </c>
      <c r="N33" s="117">
        <v>508.43</v>
      </c>
      <c r="O33" s="117">
        <f t="shared" si="2"/>
        <v>91.57</v>
      </c>
      <c r="P33" s="110" t="s">
        <v>166</v>
      </c>
      <c r="Q33" s="147">
        <v>660</v>
      </c>
      <c r="R33" s="146" t="s">
        <v>121</v>
      </c>
      <c r="S33" s="146">
        <f t="shared" si="3"/>
        <v>-151.57</v>
      </c>
    </row>
    <row r="34" spans="1:19" s="30" customFormat="1" ht="45" x14ac:dyDescent="0.2">
      <c r="A34" s="22" t="s">
        <v>57</v>
      </c>
      <c r="B34" s="68" t="s">
        <v>195</v>
      </c>
      <c r="C34" s="10" t="s">
        <v>58</v>
      </c>
      <c r="D34" s="24" t="s">
        <v>86</v>
      </c>
      <c r="E34" s="57">
        <v>6000</v>
      </c>
      <c r="F34" s="57">
        <v>4330</v>
      </c>
      <c r="G34" s="90">
        <v>7000</v>
      </c>
      <c r="H34" s="90">
        <v>4830</v>
      </c>
      <c r="I34" s="81">
        <v>7000</v>
      </c>
      <c r="J34" s="81">
        <v>3261.44</v>
      </c>
      <c r="K34" s="162">
        <v>7000</v>
      </c>
      <c r="L34" s="162">
        <v>3522</v>
      </c>
      <c r="M34" s="105">
        <v>5000</v>
      </c>
      <c r="N34" s="117">
        <v>5413.76</v>
      </c>
      <c r="O34" s="117">
        <f t="shared" si="2"/>
        <v>-413.76000000000022</v>
      </c>
      <c r="P34" s="105"/>
      <c r="Q34" s="146">
        <v>6000</v>
      </c>
      <c r="R34" s="147" t="s">
        <v>146</v>
      </c>
      <c r="S34" s="146">
        <f t="shared" si="3"/>
        <v>-586.23999999999978</v>
      </c>
    </row>
    <row r="35" spans="1:19" s="30" customFormat="1" ht="30" x14ac:dyDescent="0.2">
      <c r="A35" s="25" t="s">
        <v>87</v>
      </c>
      <c r="B35" s="186" t="s">
        <v>195</v>
      </c>
      <c r="C35" s="10" t="s">
        <v>59</v>
      </c>
      <c r="D35" s="24" t="s">
        <v>99</v>
      </c>
      <c r="E35" s="57">
        <v>0</v>
      </c>
      <c r="F35" s="57">
        <v>0</v>
      </c>
      <c r="G35" s="90">
        <v>750</v>
      </c>
      <c r="H35" s="90">
        <v>450</v>
      </c>
      <c r="I35" s="81">
        <v>750</v>
      </c>
      <c r="J35" s="81"/>
      <c r="K35" s="162">
        <v>750</v>
      </c>
      <c r="L35" s="162"/>
      <c r="M35" s="105">
        <v>0</v>
      </c>
      <c r="N35" s="117"/>
      <c r="O35" s="117">
        <f t="shared" si="2"/>
        <v>0</v>
      </c>
      <c r="P35" s="110" t="s">
        <v>126</v>
      </c>
      <c r="Q35" s="146">
        <v>0</v>
      </c>
      <c r="R35" s="147" t="s">
        <v>126</v>
      </c>
      <c r="S35" s="146">
        <f t="shared" si="3"/>
        <v>0</v>
      </c>
    </row>
    <row r="36" spans="1:19" s="30" customFormat="1" ht="15" x14ac:dyDescent="0.2">
      <c r="A36" s="31" t="s">
        <v>88</v>
      </c>
      <c r="B36" s="68" t="s">
        <v>196</v>
      </c>
      <c r="C36" s="10" t="s">
        <v>60</v>
      </c>
      <c r="D36" s="24" t="s">
        <v>61</v>
      </c>
      <c r="E36" s="57">
        <v>205</v>
      </c>
      <c r="F36" s="57">
        <v>185</v>
      </c>
      <c r="G36" s="90">
        <v>400</v>
      </c>
      <c r="H36" s="90">
        <v>200</v>
      </c>
      <c r="I36" s="81">
        <v>250</v>
      </c>
      <c r="J36" s="81">
        <v>300</v>
      </c>
      <c r="K36" s="162">
        <v>300</v>
      </c>
      <c r="L36" s="162">
        <v>320</v>
      </c>
      <c r="M36" s="105">
        <v>330</v>
      </c>
      <c r="N36" s="117">
        <v>336</v>
      </c>
      <c r="O36" s="117">
        <f t="shared" si="2"/>
        <v>-6</v>
      </c>
      <c r="P36" s="105"/>
      <c r="Q36" s="146">
        <v>363.00000000000006</v>
      </c>
      <c r="R36" s="146" t="s">
        <v>121</v>
      </c>
      <c r="S36" s="146">
        <f t="shared" si="3"/>
        <v>-27.000000000000057</v>
      </c>
    </row>
    <row r="37" spans="1:19" ht="15" x14ac:dyDescent="0.2">
      <c r="A37" s="26"/>
      <c r="B37" s="68" t="s">
        <v>196</v>
      </c>
      <c r="C37" s="10" t="s">
        <v>62</v>
      </c>
      <c r="D37" s="24" t="s">
        <v>63</v>
      </c>
      <c r="E37" s="57">
        <v>300</v>
      </c>
      <c r="F37" s="57">
        <v>2179</v>
      </c>
      <c r="G37" s="90">
        <v>300</v>
      </c>
      <c r="H37" s="90"/>
      <c r="I37" s="81">
        <v>300</v>
      </c>
      <c r="J37" s="81">
        <v>1050</v>
      </c>
      <c r="K37" s="162">
        <v>300</v>
      </c>
      <c r="L37" s="162"/>
      <c r="M37" s="105">
        <v>330</v>
      </c>
      <c r="N37" s="117"/>
      <c r="O37" s="117">
        <f t="shared" si="2"/>
        <v>330</v>
      </c>
      <c r="P37" s="105"/>
      <c r="Q37" s="146">
        <v>363.00000000000006</v>
      </c>
      <c r="R37" s="146" t="s">
        <v>121</v>
      </c>
      <c r="S37" s="146">
        <f t="shared" si="3"/>
        <v>-363.00000000000006</v>
      </c>
    </row>
    <row r="38" spans="1:19" s="13" customFormat="1" ht="15" x14ac:dyDescent="0.2">
      <c r="A38" s="26"/>
      <c r="B38" s="68" t="s">
        <v>195</v>
      </c>
      <c r="C38" s="10" t="s">
        <v>64</v>
      </c>
      <c r="D38" s="24" t="s">
        <v>85</v>
      </c>
      <c r="E38" s="57">
        <v>1000</v>
      </c>
      <c r="F38" s="57">
        <v>0</v>
      </c>
      <c r="G38" s="90">
        <v>200</v>
      </c>
      <c r="H38" s="90"/>
      <c r="I38" s="81">
        <v>0</v>
      </c>
      <c r="J38" s="81"/>
      <c r="K38" s="162">
        <v>0</v>
      </c>
      <c r="L38" s="162"/>
      <c r="M38" s="105">
        <v>0</v>
      </c>
      <c r="N38" s="117"/>
      <c r="O38" s="117">
        <f t="shared" si="2"/>
        <v>0</v>
      </c>
      <c r="P38" s="105"/>
      <c r="Q38" s="146">
        <v>0</v>
      </c>
      <c r="R38" s="146"/>
      <c r="S38" s="146">
        <f t="shared" si="3"/>
        <v>0</v>
      </c>
    </row>
    <row r="39" spans="1:19" ht="30" x14ac:dyDescent="0.2">
      <c r="A39" s="26"/>
      <c r="B39" s="68" t="s">
        <v>195</v>
      </c>
      <c r="C39" s="10" t="s">
        <v>65</v>
      </c>
      <c r="D39" s="24" t="s">
        <v>153</v>
      </c>
      <c r="E39" s="57">
        <v>1000</v>
      </c>
      <c r="F39" s="57">
        <v>2950</v>
      </c>
      <c r="G39" s="90">
        <v>1000</v>
      </c>
      <c r="H39" s="90"/>
      <c r="I39" s="81">
        <v>500</v>
      </c>
      <c r="J39" s="81">
        <v>1930</v>
      </c>
      <c r="K39" s="162">
        <v>1200</v>
      </c>
      <c r="L39" s="162">
        <v>1400</v>
      </c>
      <c r="M39" s="105">
        <v>1500</v>
      </c>
      <c r="N39" s="117">
        <v>1480</v>
      </c>
      <c r="O39" s="117">
        <f t="shared" si="2"/>
        <v>20</v>
      </c>
      <c r="P39" s="185" t="s">
        <v>182</v>
      </c>
      <c r="Q39" s="146">
        <v>1650.0000000000002</v>
      </c>
      <c r="R39" s="147" t="s">
        <v>147</v>
      </c>
      <c r="S39" s="146">
        <f t="shared" si="3"/>
        <v>-170.00000000000023</v>
      </c>
    </row>
    <row r="40" spans="1:19" ht="15" x14ac:dyDescent="0.2">
      <c r="A40" s="26"/>
      <c r="B40" s="68" t="s">
        <v>195</v>
      </c>
      <c r="C40" s="10" t="s">
        <v>66</v>
      </c>
      <c r="D40" s="24" t="s">
        <v>158</v>
      </c>
      <c r="E40" s="57">
        <v>200</v>
      </c>
      <c r="F40" s="57">
        <v>0</v>
      </c>
      <c r="G40" s="90">
        <v>0</v>
      </c>
      <c r="H40" s="90"/>
      <c r="I40" s="81">
        <v>250</v>
      </c>
      <c r="J40" s="81">
        <v>168.56000000000003</v>
      </c>
      <c r="K40" s="162">
        <v>200</v>
      </c>
      <c r="L40" s="162"/>
      <c r="M40" s="105">
        <v>200</v>
      </c>
      <c r="N40" s="117">
        <v>38.4</v>
      </c>
      <c r="O40" s="117">
        <f t="shared" si="2"/>
        <v>161.6</v>
      </c>
      <c r="P40" s="105"/>
      <c r="Q40" s="146">
        <v>200</v>
      </c>
      <c r="R40" s="146"/>
      <c r="S40" s="146">
        <f t="shared" si="3"/>
        <v>-161.6</v>
      </c>
    </row>
    <row r="41" spans="1:19" ht="15" x14ac:dyDescent="0.2">
      <c r="A41" s="25"/>
      <c r="B41" s="68" t="s">
        <v>195</v>
      </c>
      <c r="C41" s="10" t="s">
        <v>68</v>
      </c>
      <c r="D41" s="24" t="s">
        <v>67</v>
      </c>
      <c r="E41" s="57">
        <v>325</v>
      </c>
      <c r="F41" s="57">
        <v>297.44</v>
      </c>
      <c r="G41" s="90">
        <v>340</v>
      </c>
      <c r="H41" s="90">
        <v>301.60000000000002</v>
      </c>
      <c r="I41" s="81">
        <v>570</v>
      </c>
      <c r="J41" s="81">
        <v>324.48</v>
      </c>
      <c r="K41" s="162">
        <v>400</v>
      </c>
      <c r="L41" s="162">
        <v>370.23999999999995</v>
      </c>
      <c r="M41" s="105">
        <v>440.00000000000006</v>
      </c>
      <c r="N41" s="117">
        <v>395.2</v>
      </c>
      <c r="O41" s="117">
        <f t="shared" si="2"/>
        <v>44.800000000000068</v>
      </c>
      <c r="P41" s="105"/>
      <c r="Q41" s="146">
        <v>484.00000000000011</v>
      </c>
      <c r="R41" s="146" t="s">
        <v>121</v>
      </c>
      <c r="S41" s="146">
        <f t="shared" si="3"/>
        <v>-88.800000000000125</v>
      </c>
    </row>
    <row r="42" spans="1:19" ht="30" x14ac:dyDescent="0.2">
      <c r="A42" s="32"/>
      <c r="B42" s="68" t="s">
        <v>195</v>
      </c>
      <c r="C42" s="10" t="s">
        <v>69</v>
      </c>
      <c r="D42" s="24" t="s">
        <v>100</v>
      </c>
      <c r="E42" s="57">
        <v>275</v>
      </c>
      <c r="F42" s="57">
        <v>191.99</v>
      </c>
      <c r="G42" s="90">
        <v>250</v>
      </c>
      <c r="H42" s="90">
        <v>115.95</v>
      </c>
      <c r="I42" s="81">
        <v>200</v>
      </c>
      <c r="J42" s="81">
        <v>266.96999999999997</v>
      </c>
      <c r="K42" s="162">
        <v>200</v>
      </c>
      <c r="L42" s="162">
        <v>519.71</v>
      </c>
      <c r="M42" s="105">
        <v>250</v>
      </c>
      <c r="N42" s="117">
        <v>242.22</v>
      </c>
      <c r="O42" s="117">
        <f t="shared" si="2"/>
        <v>7.7800000000000011</v>
      </c>
      <c r="P42" s="105"/>
      <c r="Q42" s="146">
        <v>250</v>
      </c>
      <c r="R42" s="147"/>
      <c r="S42" s="146">
        <f t="shared" si="3"/>
        <v>-7.7800000000000011</v>
      </c>
    </row>
    <row r="43" spans="1:19" ht="15" x14ac:dyDescent="0.2">
      <c r="A43" s="32"/>
      <c r="B43" s="68" t="s">
        <v>195</v>
      </c>
      <c r="C43" s="10" t="s">
        <v>90</v>
      </c>
      <c r="D43" s="24" t="s">
        <v>92</v>
      </c>
      <c r="E43" s="57">
        <v>0</v>
      </c>
      <c r="F43" s="57">
        <v>196.33</v>
      </c>
      <c r="G43" s="90">
        <v>0</v>
      </c>
      <c r="H43" s="90"/>
      <c r="I43" s="81">
        <v>0</v>
      </c>
      <c r="J43" s="81"/>
      <c r="K43" s="162">
        <v>0</v>
      </c>
      <c r="L43" s="162"/>
      <c r="M43" s="105"/>
      <c r="N43" s="117"/>
      <c r="O43" s="117">
        <f t="shared" si="2"/>
        <v>0</v>
      </c>
      <c r="P43" s="105"/>
      <c r="Q43" s="146"/>
      <c r="R43" s="146"/>
      <c r="S43" s="146">
        <f t="shared" si="3"/>
        <v>0</v>
      </c>
    </row>
    <row r="44" spans="1:19" s="13" customFormat="1" ht="45" x14ac:dyDescent="0.2">
      <c r="A44" s="32"/>
      <c r="B44" s="68" t="s">
        <v>197</v>
      </c>
      <c r="C44" s="10" t="s">
        <v>91</v>
      </c>
      <c r="D44" s="24" t="s">
        <v>101</v>
      </c>
      <c r="E44" s="57">
        <v>0</v>
      </c>
      <c r="F44" s="57">
        <v>450.4</v>
      </c>
      <c r="G44" s="90">
        <v>3000</v>
      </c>
      <c r="H44" s="90">
        <v>4370.66</v>
      </c>
      <c r="I44" s="81">
        <v>3000</v>
      </c>
      <c r="J44" s="81">
        <v>8952.3700000000008</v>
      </c>
      <c r="K44" s="162">
        <v>6000</v>
      </c>
      <c r="L44" s="162">
        <v>652.15</v>
      </c>
      <c r="M44" s="105">
        <v>5000</v>
      </c>
      <c r="N44" s="117">
        <v>3917.1899999999996</v>
      </c>
      <c r="O44" s="117">
        <f t="shared" si="2"/>
        <v>1082.8100000000004</v>
      </c>
      <c r="P44" s="110" t="s">
        <v>183</v>
      </c>
      <c r="Q44" s="147">
        <v>6000</v>
      </c>
      <c r="R44" s="147" t="s">
        <v>176</v>
      </c>
      <c r="S44" s="146">
        <f t="shared" si="3"/>
        <v>-2082.8100000000004</v>
      </c>
    </row>
    <row r="45" spans="1:19" ht="15" x14ac:dyDescent="0.2">
      <c r="A45" s="27" t="s">
        <v>38</v>
      </c>
      <c r="B45" s="68" t="s">
        <v>191</v>
      </c>
      <c r="C45" s="28" t="s">
        <v>39</v>
      </c>
      <c r="D45" s="12" t="s">
        <v>38</v>
      </c>
      <c r="E45" s="58">
        <v>0</v>
      </c>
      <c r="F45" s="58">
        <v>0</v>
      </c>
      <c r="G45" s="88">
        <v>0</v>
      </c>
      <c r="H45" s="88"/>
      <c r="I45" s="81">
        <v>0</v>
      </c>
      <c r="J45" s="81"/>
      <c r="K45" s="162">
        <v>0</v>
      </c>
      <c r="L45" s="162"/>
      <c r="M45" s="105">
        <v>0</v>
      </c>
      <c r="N45" s="117"/>
      <c r="O45" s="117">
        <f t="shared" si="2"/>
        <v>0</v>
      </c>
      <c r="P45" s="105"/>
      <c r="Q45" s="146">
        <v>0</v>
      </c>
      <c r="R45" s="146"/>
      <c r="S45" s="146">
        <f t="shared" si="3"/>
        <v>0</v>
      </c>
    </row>
    <row r="46" spans="1:19" ht="15" x14ac:dyDescent="0.2">
      <c r="A46" s="22" t="s">
        <v>44</v>
      </c>
      <c r="B46" s="68" t="s">
        <v>191</v>
      </c>
      <c r="C46" s="23" t="s">
        <v>45</v>
      </c>
      <c r="D46" s="24" t="s">
        <v>46</v>
      </c>
      <c r="E46" s="57">
        <v>658</v>
      </c>
      <c r="F46" s="57">
        <v>657.24</v>
      </c>
      <c r="G46" s="90">
        <v>0</v>
      </c>
      <c r="H46" s="90"/>
      <c r="I46" s="81">
        <v>0</v>
      </c>
      <c r="J46" s="81"/>
      <c r="K46" s="162">
        <v>0</v>
      </c>
      <c r="L46" s="162"/>
      <c r="M46" s="105">
        <v>0</v>
      </c>
      <c r="N46" s="117"/>
      <c r="O46" s="117">
        <f t="shared" si="2"/>
        <v>0</v>
      </c>
      <c r="P46" s="105"/>
      <c r="Q46" s="146">
        <v>0</v>
      </c>
      <c r="R46" s="146"/>
      <c r="S46" s="146">
        <f t="shared" si="3"/>
        <v>0</v>
      </c>
    </row>
    <row r="47" spans="1:19" ht="15" x14ac:dyDescent="0.2">
      <c r="A47" s="26"/>
      <c r="B47" s="68" t="s">
        <v>191</v>
      </c>
      <c r="C47" s="23" t="s">
        <v>47</v>
      </c>
      <c r="D47" s="24" t="s">
        <v>48</v>
      </c>
      <c r="E47" s="57">
        <v>510</v>
      </c>
      <c r="F47" s="57">
        <v>0</v>
      </c>
      <c r="G47" s="90">
        <v>535</v>
      </c>
      <c r="H47" s="90">
        <v>650</v>
      </c>
      <c r="I47" s="81">
        <v>510</v>
      </c>
      <c r="J47" s="81">
        <v>692.5</v>
      </c>
      <c r="K47" s="162">
        <v>650</v>
      </c>
      <c r="L47" s="162">
        <v>501</v>
      </c>
      <c r="M47" s="105">
        <v>505</v>
      </c>
      <c r="N47" s="117">
        <v>469.5</v>
      </c>
      <c r="O47" s="117">
        <f t="shared" si="2"/>
        <v>35.5</v>
      </c>
      <c r="P47" s="105"/>
      <c r="Q47" s="146">
        <v>607.5</v>
      </c>
      <c r="R47" s="146" t="s">
        <v>148</v>
      </c>
      <c r="S47" s="146">
        <f t="shared" si="3"/>
        <v>-138</v>
      </c>
    </row>
    <row r="48" spans="1:19" ht="15" x14ac:dyDescent="0.2">
      <c r="A48" s="22" t="s">
        <v>31</v>
      </c>
      <c r="B48" s="68" t="s">
        <v>198</v>
      </c>
      <c r="C48" s="23" t="s">
        <v>32</v>
      </c>
      <c r="D48" s="24" t="s">
        <v>81</v>
      </c>
      <c r="E48" s="57">
        <v>277.72000000000003</v>
      </c>
      <c r="F48" s="57">
        <v>273.77999999999997</v>
      </c>
      <c r="G48" s="90">
        <v>275</v>
      </c>
      <c r="H48" s="90">
        <v>268.87</v>
      </c>
      <c r="I48" s="81">
        <v>278</v>
      </c>
      <c r="J48" s="81">
        <v>294.42</v>
      </c>
      <c r="K48" s="162">
        <v>300</v>
      </c>
      <c r="L48" s="162">
        <v>302.92</v>
      </c>
      <c r="M48" s="105">
        <v>330</v>
      </c>
      <c r="N48" s="117">
        <v>306.89</v>
      </c>
      <c r="O48" s="117">
        <f t="shared" si="2"/>
        <v>23.110000000000014</v>
      </c>
      <c r="P48" s="105"/>
      <c r="Q48" s="146">
        <v>363.00000000000006</v>
      </c>
      <c r="R48" s="146" t="s">
        <v>121</v>
      </c>
      <c r="S48" s="146">
        <f t="shared" si="3"/>
        <v>-56.11000000000007</v>
      </c>
    </row>
    <row r="49" spans="1:19" ht="15" x14ac:dyDescent="0.2">
      <c r="A49" s="26"/>
      <c r="B49" s="68" t="s">
        <v>198</v>
      </c>
      <c r="C49" s="23" t="s">
        <v>33</v>
      </c>
      <c r="D49" s="24" t="s">
        <v>34</v>
      </c>
      <c r="E49" s="57">
        <v>21.200000000000003</v>
      </c>
      <c r="F49" s="57">
        <v>0</v>
      </c>
      <c r="G49" s="90">
        <v>21.200000000000003</v>
      </c>
      <c r="H49" s="90"/>
      <c r="I49" s="81">
        <v>0</v>
      </c>
      <c r="J49" s="81"/>
      <c r="K49" s="162">
        <v>0</v>
      </c>
      <c r="L49" s="162"/>
      <c r="M49" s="105">
        <v>0</v>
      </c>
      <c r="N49" s="117">
        <v>0</v>
      </c>
      <c r="O49" s="117">
        <f t="shared" si="2"/>
        <v>0</v>
      </c>
      <c r="P49" s="105"/>
      <c r="Q49" s="146"/>
      <c r="R49" s="146" t="s">
        <v>129</v>
      </c>
      <c r="S49" s="146">
        <f t="shared" si="3"/>
        <v>0</v>
      </c>
    </row>
    <row r="50" spans="1:19" ht="15" x14ac:dyDescent="0.2">
      <c r="A50" s="26"/>
      <c r="B50" s="68" t="s">
        <v>198</v>
      </c>
      <c r="C50" s="23" t="s">
        <v>35</v>
      </c>
      <c r="D50" s="24" t="s">
        <v>36</v>
      </c>
      <c r="E50" s="57">
        <v>121.9</v>
      </c>
      <c r="F50" s="57">
        <v>109</v>
      </c>
      <c r="G50" s="90">
        <v>114</v>
      </c>
      <c r="H50" s="90"/>
      <c r="I50" s="81">
        <v>114</v>
      </c>
      <c r="J50" s="81">
        <v>224</v>
      </c>
      <c r="K50" s="162">
        <v>114</v>
      </c>
      <c r="L50" s="162">
        <v>112</v>
      </c>
      <c r="M50" s="105">
        <v>125</v>
      </c>
      <c r="N50" s="117">
        <v>112</v>
      </c>
      <c r="O50" s="117">
        <f t="shared" si="2"/>
        <v>13</v>
      </c>
      <c r="P50" s="105"/>
      <c r="Q50" s="146">
        <v>137.5</v>
      </c>
      <c r="R50" s="146" t="s">
        <v>121</v>
      </c>
      <c r="S50" s="146">
        <f t="shared" si="3"/>
        <v>-25.5</v>
      </c>
    </row>
    <row r="51" spans="1:19" ht="45" x14ac:dyDescent="0.2">
      <c r="A51" s="26"/>
      <c r="B51" s="68" t="s">
        <v>199</v>
      </c>
      <c r="C51" s="23" t="s">
        <v>37</v>
      </c>
      <c r="D51" s="24" t="s">
        <v>110</v>
      </c>
      <c r="E51" s="57">
        <v>500</v>
      </c>
      <c r="F51" s="57">
        <v>50</v>
      </c>
      <c r="G51" s="90">
        <v>500</v>
      </c>
      <c r="H51" s="90">
        <v>511.4</v>
      </c>
      <c r="I51" s="81">
        <v>500</v>
      </c>
      <c r="J51" s="81">
        <v>370</v>
      </c>
      <c r="K51" s="162">
        <v>500</v>
      </c>
      <c r="L51" s="162"/>
      <c r="M51" s="105">
        <v>500</v>
      </c>
      <c r="N51" s="117">
        <v>620.82999999999993</v>
      </c>
      <c r="O51" s="117">
        <f t="shared" si="2"/>
        <v>-120.82999999999993</v>
      </c>
      <c r="P51" s="110" t="s">
        <v>184</v>
      </c>
      <c r="Q51" s="147">
        <v>500</v>
      </c>
      <c r="R51" s="147" t="s">
        <v>127</v>
      </c>
      <c r="S51" s="146">
        <f t="shared" si="3"/>
        <v>120.82999999999993</v>
      </c>
    </row>
    <row r="52" spans="1:19" x14ac:dyDescent="0.2">
      <c r="A52" s="26"/>
      <c r="B52" s="68"/>
      <c r="C52" s="23"/>
      <c r="D52" s="24"/>
      <c r="E52" s="57"/>
      <c r="F52" s="57"/>
      <c r="G52" s="90"/>
      <c r="H52" s="90"/>
      <c r="I52" s="81"/>
      <c r="J52" s="81"/>
      <c r="K52" s="162"/>
      <c r="L52" s="162"/>
      <c r="M52" s="105"/>
      <c r="N52" s="117"/>
      <c r="O52" s="117">
        <f t="shared" si="2"/>
        <v>0</v>
      </c>
      <c r="P52" s="105"/>
      <c r="Q52" s="146"/>
      <c r="R52" s="146"/>
      <c r="S52" s="146"/>
    </row>
    <row r="53" spans="1:19" s="35" customFormat="1" ht="15" x14ac:dyDescent="0.2">
      <c r="A53" s="33"/>
      <c r="B53" s="74" t="s">
        <v>112</v>
      </c>
      <c r="C53" s="34"/>
      <c r="D53" s="34" t="s">
        <v>12</v>
      </c>
      <c r="E53" s="55">
        <f t="shared" ref="E53:N53" si="4">SUM(E13:E52)</f>
        <v>20614.820000000003</v>
      </c>
      <c r="F53" s="55">
        <f t="shared" si="4"/>
        <v>21205.250000000004</v>
      </c>
      <c r="G53" s="55">
        <f t="shared" si="4"/>
        <v>27578.2</v>
      </c>
      <c r="H53" s="55">
        <f t="shared" si="4"/>
        <v>20671.969999999998</v>
      </c>
      <c r="I53" s="55">
        <f t="shared" si="4"/>
        <v>25176</v>
      </c>
      <c r="J53" s="55">
        <f t="shared" si="4"/>
        <v>29142.68</v>
      </c>
      <c r="K53" s="55">
        <f t="shared" si="4"/>
        <v>28644.39</v>
      </c>
      <c r="L53" s="55">
        <f t="shared" si="4"/>
        <v>18812.039999999997</v>
      </c>
      <c r="M53" s="55">
        <f t="shared" si="4"/>
        <v>27693.014666666666</v>
      </c>
      <c r="N53" s="55">
        <f t="shared" si="4"/>
        <v>24829.620000000003</v>
      </c>
      <c r="O53" s="184">
        <f t="shared" si="2"/>
        <v>2863.3946666666634</v>
      </c>
      <c r="P53" s="111"/>
      <c r="Q53" s="55">
        <f>SUM(Q13:Q52)</f>
        <v>30908.5412</v>
      </c>
      <c r="R53" s="111"/>
      <c r="S53" s="112"/>
    </row>
    <row r="54" spans="1:19" ht="15" x14ac:dyDescent="0.2">
      <c r="A54" s="36"/>
      <c r="B54" s="69" t="s">
        <v>112</v>
      </c>
      <c r="C54" s="24"/>
      <c r="D54" s="24"/>
      <c r="E54" s="57"/>
      <c r="F54" s="57"/>
      <c r="G54" s="90"/>
      <c r="H54" s="90"/>
      <c r="I54" s="81" t="str">
        <f>IFERROR(#REF!/G54,"")</f>
        <v/>
      </c>
      <c r="J54" s="81" t="str">
        <f>IF(I54="","",IF(I54&gt;100%,"Check",""))</f>
        <v/>
      </c>
      <c r="K54" s="162"/>
      <c r="L54" s="162"/>
      <c r="M54" s="105"/>
      <c r="N54" s="117" t="str">
        <f>IF(M54="","",IF(M54&gt;100%,"Check",""))</f>
        <v/>
      </c>
      <c r="O54" s="117"/>
      <c r="P54" s="105"/>
      <c r="Q54" s="146"/>
      <c r="R54" s="146"/>
      <c r="S54" s="146"/>
    </row>
    <row r="55" spans="1:19" s="39" customFormat="1" ht="18" x14ac:dyDescent="0.2">
      <c r="A55" s="37" t="s">
        <v>70</v>
      </c>
      <c r="B55" s="75" t="s">
        <v>112</v>
      </c>
      <c r="C55" s="38"/>
      <c r="D55" s="52"/>
      <c r="E55" s="60"/>
      <c r="F55" s="60"/>
      <c r="G55" s="91"/>
      <c r="H55" s="91"/>
      <c r="I55" s="81" t="str">
        <f>IFERROR(#REF!/G55,"")</f>
        <v/>
      </c>
      <c r="J55" s="81" t="str">
        <f>IF(I55="","",IF(I55&gt;100%,"Check",""))</f>
        <v/>
      </c>
      <c r="K55" s="162"/>
      <c r="L55" s="162"/>
      <c r="M55" s="106"/>
      <c r="N55" s="117" t="str">
        <f>IF(M55="","",IF(M55&gt;100%,"Check",""))</f>
        <v/>
      </c>
      <c r="O55" s="117"/>
      <c r="P55" s="106"/>
      <c r="Q55" s="148"/>
      <c r="R55" s="148"/>
      <c r="S55" s="148"/>
    </row>
    <row r="56" spans="1:19" ht="30" x14ac:dyDescent="0.2">
      <c r="A56" s="40" t="s">
        <v>71</v>
      </c>
      <c r="B56" s="68" t="s">
        <v>197</v>
      </c>
      <c r="C56" s="24" t="s">
        <v>72</v>
      </c>
      <c r="D56" s="24" t="s">
        <v>73</v>
      </c>
      <c r="E56" s="57">
        <v>2000</v>
      </c>
      <c r="F56" s="57"/>
      <c r="G56" s="90">
        <v>0</v>
      </c>
      <c r="H56" s="90">
        <v>0</v>
      </c>
      <c r="I56" s="81">
        <v>0</v>
      </c>
      <c r="J56" s="81"/>
      <c r="K56" s="162">
        <v>0</v>
      </c>
      <c r="L56" s="162"/>
      <c r="M56" s="105">
        <v>0</v>
      </c>
      <c r="N56" s="117"/>
      <c r="O56" s="117">
        <f t="shared" si="2"/>
        <v>0</v>
      </c>
      <c r="P56" s="105"/>
      <c r="Q56" s="146"/>
      <c r="R56" s="146"/>
      <c r="S56" s="146"/>
    </row>
    <row r="57" spans="1:19" ht="60" x14ac:dyDescent="0.2">
      <c r="A57" s="32"/>
      <c r="B57" s="68" t="s">
        <v>197</v>
      </c>
      <c r="C57" s="24" t="s">
        <v>74</v>
      </c>
      <c r="D57" s="24" t="s">
        <v>102</v>
      </c>
      <c r="E57" s="57">
        <v>0</v>
      </c>
      <c r="F57" s="57">
        <v>12834</v>
      </c>
      <c r="G57" s="90">
        <v>0</v>
      </c>
      <c r="H57" s="90">
        <v>0</v>
      </c>
      <c r="I57" s="81">
        <v>0</v>
      </c>
      <c r="J57" s="81">
        <v>17292</v>
      </c>
      <c r="K57" s="162">
        <v>0</v>
      </c>
      <c r="L57" s="162">
        <v>11390</v>
      </c>
      <c r="M57" s="105">
        <v>0</v>
      </c>
      <c r="N57" s="117">
        <v>15929</v>
      </c>
      <c r="O57" s="117"/>
      <c r="P57" s="110" t="s">
        <v>140</v>
      </c>
      <c r="Q57" s="146"/>
      <c r="R57" s="147"/>
      <c r="S57" s="146"/>
    </row>
    <row r="58" spans="1:19" ht="30" x14ac:dyDescent="0.2">
      <c r="A58" s="32"/>
      <c r="B58" s="68" t="s">
        <v>195</v>
      </c>
      <c r="C58" s="24" t="s">
        <v>75</v>
      </c>
      <c r="D58" s="24" t="s">
        <v>113</v>
      </c>
      <c r="E58" s="57">
        <v>800</v>
      </c>
      <c r="F58" s="57"/>
      <c r="G58" s="90">
        <v>0</v>
      </c>
      <c r="H58" s="90">
        <v>0</v>
      </c>
      <c r="I58" s="81">
        <v>0</v>
      </c>
      <c r="J58" s="81"/>
      <c r="K58" s="162">
        <v>0</v>
      </c>
      <c r="L58" s="162"/>
      <c r="M58" s="105">
        <v>0</v>
      </c>
      <c r="N58" s="117"/>
      <c r="O58" s="117">
        <f t="shared" si="2"/>
        <v>0</v>
      </c>
      <c r="P58" s="105"/>
      <c r="Q58" s="146"/>
      <c r="R58" s="146"/>
      <c r="S58" s="146"/>
    </row>
    <row r="59" spans="1:19" s="35" customFormat="1" ht="15" x14ac:dyDescent="0.2">
      <c r="A59" s="41"/>
      <c r="B59" s="76"/>
      <c r="C59" s="42"/>
      <c r="D59" s="34" t="s">
        <v>12</v>
      </c>
      <c r="E59" s="55">
        <f t="shared" ref="E59:N59" si="5">SUM(E56:E58)</f>
        <v>2800</v>
      </c>
      <c r="F59" s="55">
        <f t="shared" si="5"/>
        <v>12834</v>
      </c>
      <c r="G59" s="55">
        <f t="shared" si="5"/>
        <v>0</v>
      </c>
      <c r="H59" s="55">
        <f t="shared" si="5"/>
        <v>0</v>
      </c>
      <c r="I59" s="55">
        <f t="shared" si="5"/>
        <v>0</v>
      </c>
      <c r="J59" s="55">
        <f t="shared" si="5"/>
        <v>17292</v>
      </c>
      <c r="K59" s="55">
        <f t="shared" si="5"/>
        <v>0</v>
      </c>
      <c r="L59" s="55">
        <f t="shared" si="5"/>
        <v>11390</v>
      </c>
      <c r="M59" s="55">
        <f t="shared" si="5"/>
        <v>0</v>
      </c>
      <c r="N59" s="55">
        <f t="shared" si="5"/>
        <v>15929</v>
      </c>
      <c r="O59" s="184"/>
      <c r="P59" s="55"/>
      <c r="Q59" s="55">
        <f>SUM(Q56:Q58)</f>
        <v>0</v>
      </c>
      <c r="R59" s="111"/>
      <c r="S59" s="111"/>
    </row>
    <row r="60" spans="1:19" s="35" customFormat="1" x14ac:dyDescent="0.2">
      <c r="A60" s="43" t="s">
        <v>76</v>
      </c>
      <c r="B60" s="125"/>
      <c r="C60" s="94"/>
      <c r="D60" s="95"/>
      <c r="E60" s="61">
        <v>2300</v>
      </c>
      <c r="F60" s="61">
        <v>0</v>
      </c>
      <c r="G60" s="92">
        <v>2300</v>
      </c>
      <c r="H60" s="92"/>
      <c r="I60" s="82">
        <v>2500</v>
      </c>
      <c r="J60" s="82"/>
      <c r="K60" s="163">
        <v>2500</v>
      </c>
      <c r="L60" s="163"/>
      <c r="M60" s="106">
        <v>2500</v>
      </c>
      <c r="N60" s="116"/>
      <c r="O60" s="117"/>
      <c r="P60" s="106"/>
      <c r="Q60" s="148">
        <f>Q10*0.1</f>
        <v>2685</v>
      </c>
      <c r="R60" s="148"/>
      <c r="S60" s="148"/>
    </row>
    <row r="61" spans="1:19" x14ac:dyDescent="0.2">
      <c r="A61" s="31"/>
      <c r="B61" s="70"/>
      <c r="C61" s="23"/>
      <c r="D61" s="24"/>
      <c r="E61" s="62"/>
      <c r="F61" s="62"/>
      <c r="G61" s="86"/>
      <c r="H61" s="86"/>
      <c r="I61" s="81" t="str">
        <f>IFERROR(#REF!/G61,"")</f>
        <v/>
      </c>
      <c r="J61" s="81" t="str">
        <f>IF(I61="","",IF(I61&gt;100%,"Check",""))</f>
        <v/>
      </c>
      <c r="K61" s="162"/>
      <c r="L61" s="162"/>
      <c r="M61" s="105"/>
      <c r="N61" s="117" t="str">
        <f>IF(M61="","",IF(M61&gt;100%,"Check",""))</f>
        <v/>
      </c>
      <c r="O61" s="117"/>
      <c r="P61" s="105"/>
      <c r="Q61" s="146"/>
      <c r="R61" s="146"/>
      <c r="S61" s="146"/>
    </row>
    <row r="62" spans="1:19" s="130" customFormat="1" x14ac:dyDescent="0.2">
      <c r="A62" s="128" t="s">
        <v>77</v>
      </c>
      <c r="B62" s="128"/>
      <c r="C62" s="129"/>
      <c r="D62" s="34"/>
      <c r="E62" s="111">
        <f t="shared" ref="E62:L62" si="6">E10</f>
        <v>25850</v>
      </c>
      <c r="F62" s="111">
        <f t="shared" si="6"/>
        <v>36164.9</v>
      </c>
      <c r="G62" s="111">
        <f t="shared" si="6"/>
        <v>25350</v>
      </c>
      <c r="H62" s="111">
        <f t="shared" si="6"/>
        <v>40388.58</v>
      </c>
      <c r="I62" s="126">
        <f t="shared" si="6"/>
        <v>25350</v>
      </c>
      <c r="J62" s="126">
        <f t="shared" si="6"/>
        <v>33131.550000000003</v>
      </c>
      <c r="K62" s="126">
        <f t="shared" si="6"/>
        <v>25350</v>
      </c>
      <c r="L62" s="126">
        <f t="shared" si="6"/>
        <v>39509.880000000005</v>
      </c>
      <c r="M62" s="126">
        <f>M10</f>
        <v>25350</v>
      </c>
      <c r="N62" s="126">
        <f>N10</f>
        <v>42518.520000000004</v>
      </c>
      <c r="O62" s="184"/>
      <c r="P62" s="126"/>
      <c r="Q62" s="126">
        <f>Q10</f>
        <v>26850</v>
      </c>
      <c r="R62" s="111"/>
      <c r="S62" s="111"/>
    </row>
    <row r="63" spans="1:19" s="130" customFormat="1" ht="75" x14ac:dyDescent="0.2">
      <c r="A63" s="131" t="s">
        <v>78</v>
      </c>
      <c r="B63" s="132"/>
      <c r="C63" s="129"/>
      <c r="D63" s="34"/>
      <c r="E63" s="55">
        <f t="shared" ref="E63:L63" si="7">E53+E59+E60</f>
        <v>25714.820000000003</v>
      </c>
      <c r="F63" s="55">
        <f t="shared" si="7"/>
        <v>34039.25</v>
      </c>
      <c r="G63" s="55">
        <f t="shared" si="7"/>
        <v>29878.2</v>
      </c>
      <c r="H63" s="55">
        <f t="shared" si="7"/>
        <v>20671.969999999998</v>
      </c>
      <c r="I63" s="55">
        <f t="shared" si="7"/>
        <v>27676</v>
      </c>
      <c r="J63" s="55">
        <f t="shared" si="7"/>
        <v>46434.68</v>
      </c>
      <c r="K63" s="55">
        <f t="shared" si="7"/>
        <v>31144.39</v>
      </c>
      <c r="L63" s="55">
        <f t="shared" si="7"/>
        <v>30202.039999999997</v>
      </c>
      <c r="M63" s="55">
        <f>M53+M59+M60</f>
        <v>30193.014666666666</v>
      </c>
      <c r="N63" s="55">
        <f>N53+N59+N60</f>
        <v>40758.620000000003</v>
      </c>
      <c r="O63" s="184"/>
      <c r="P63" s="55"/>
      <c r="Q63" s="55">
        <f>Q53+Q59+Q60</f>
        <v>33593.5412</v>
      </c>
      <c r="R63" s="111" t="s">
        <v>124</v>
      </c>
      <c r="S63" s="111"/>
    </row>
    <row r="64" spans="1:19" s="44" customFormat="1" ht="16" thickBot="1" x14ac:dyDescent="0.25">
      <c r="A64" s="96" t="s">
        <v>79</v>
      </c>
      <c r="B64" s="127"/>
      <c r="C64" s="97"/>
      <c r="D64" s="63"/>
      <c r="E64" s="152">
        <f t="shared" ref="E64:N64" si="8">E62-E63</f>
        <v>135.17999999999665</v>
      </c>
      <c r="F64" s="152">
        <f t="shared" si="8"/>
        <v>2125.6500000000015</v>
      </c>
      <c r="G64" s="153">
        <f t="shared" si="8"/>
        <v>-4528.2000000000007</v>
      </c>
      <c r="H64" s="154">
        <f t="shared" si="8"/>
        <v>19716.610000000004</v>
      </c>
      <c r="I64" s="113">
        <f t="shared" si="8"/>
        <v>-2326</v>
      </c>
      <c r="J64" s="113">
        <f t="shared" si="8"/>
        <v>-13303.129999999997</v>
      </c>
      <c r="K64" s="113">
        <f t="shared" si="8"/>
        <v>-5794.3899999999994</v>
      </c>
      <c r="L64" s="113">
        <f t="shared" si="8"/>
        <v>9307.8400000000074</v>
      </c>
      <c r="M64" s="113">
        <f t="shared" si="8"/>
        <v>-4843.014666666666</v>
      </c>
      <c r="N64" s="113">
        <f t="shared" si="8"/>
        <v>1759.9000000000015</v>
      </c>
      <c r="O64" s="113"/>
      <c r="P64" s="113"/>
      <c r="Q64" s="113">
        <f>Q62-Q63</f>
        <v>-6743.5411999999997</v>
      </c>
      <c r="R64" s="111"/>
      <c r="S64" s="111"/>
    </row>
    <row r="65" spans="1:19" s="143" customFormat="1" ht="15" x14ac:dyDescent="0.2">
      <c r="A65" s="135" t="s">
        <v>80</v>
      </c>
      <c r="B65" s="136"/>
      <c r="C65" s="137"/>
      <c r="D65" s="138"/>
      <c r="E65" s="139">
        <v>53.89</v>
      </c>
      <c r="F65" s="139"/>
      <c r="G65" s="144">
        <v>58.19</v>
      </c>
      <c r="H65" s="121"/>
      <c r="I65" s="140">
        <v>57.83</v>
      </c>
      <c r="J65" s="140"/>
      <c r="K65" s="169"/>
      <c r="L65" s="169"/>
      <c r="M65" s="141">
        <v>58.06</v>
      </c>
      <c r="N65" s="142"/>
      <c r="O65" s="142"/>
      <c r="P65" s="141"/>
      <c r="Q65" s="155">
        <f>Q5/455.9</f>
        <v>58.126782189076557</v>
      </c>
      <c r="R65" s="155" t="s">
        <v>128</v>
      </c>
      <c r="S65" s="149"/>
    </row>
    <row r="66" spans="1:19" s="45" customFormat="1" ht="15" x14ac:dyDescent="0.2">
      <c r="A66" s="98"/>
      <c r="B66" s="98"/>
      <c r="C66" s="98"/>
      <c r="D66" s="133"/>
      <c r="E66" s="134"/>
      <c r="F66" s="134"/>
      <c r="G66" s="122"/>
      <c r="H66" s="122"/>
      <c r="I66" s="93"/>
      <c r="J66" s="93"/>
      <c r="K66" s="170"/>
      <c r="L66" s="170"/>
      <c r="M66" s="107"/>
      <c r="N66" s="107"/>
      <c r="O66" s="108">
        <v>16548.22</v>
      </c>
      <c r="P66" s="108" t="s">
        <v>185</v>
      </c>
      <c r="Q66" s="180">
        <f>(Q65-M65)/M65</f>
        <v>1.1502271628755631E-3</v>
      </c>
      <c r="R66" s="181" t="s">
        <v>165</v>
      </c>
      <c r="S66" s="150"/>
    </row>
    <row r="67" spans="1:19" s="103" customFormat="1" ht="15" x14ac:dyDescent="0.2">
      <c r="A67" s="99" t="s">
        <v>107</v>
      </c>
      <c r="B67" s="99"/>
      <c r="C67" s="100"/>
      <c r="D67" s="101"/>
      <c r="E67" s="120">
        <v>17436.990000000002</v>
      </c>
      <c r="F67" s="120"/>
      <c r="G67" s="123">
        <v>15210.44</v>
      </c>
      <c r="H67" s="124"/>
      <c r="I67" s="102">
        <v>33214.81</v>
      </c>
      <c r="J67" s="102"/>
      <c r="K67" s="171">
        <f>I68</f>
        <v>13953.85</v>
      </c>
      <c r="L67" s="171"/>
      <c r="M67" s="108">
        <f>K68</f>
        <v>19310.080000000002</v>
      </c>
      <c r="N67" s="108"/>
      <c r="O67" s="108">
        <v>27404.63</v>
      </c>
      <c r="P67" s="108" t="s">
        <v>186</v>
      </c>
      <c r="Q67" s="151"/>
      <c r="R67" s="151"/>
      <c r="S67" s="151"/>
    </row>
    <row r="68" spans="1:19" s="103" customFormat="1" ht="15" x14ac:dyDescent="0.2">
      <c r="A68" s="99" t="s">
        <v>108</v>
      </c>
      <c r="B68" s="99"/>
      <c r="C68" s="100"/>
      <c r="D68" s="101"/>
      <c r="E68" s="120">
        <v>15210.44</v>
      </c>
      <c r="F68" s="120"/>
      <c r="G68" s="123">
        <v>33214.81</v>
      </c>
      <c r="H68" s="124"/>
      <c r="I68" s="102">
        <v>13953.85</v>
      </c>
      <c r="J68" s="102"/>
      <c r="K68" s="171">
        <v>19310.080000000002</v>
      </c>
      <c r="L68" s="171"/>
      <c r="M68" s="108"/>
      <c r="N68" s="108"/>
      <c r="O68" s="108"/>
      <c r="P68" s="108"/>
      <c r="Q68" s="151"/>
      <c r="R68" s="151"/>
      <c r="S68" s="151"/>
    </row>
    <row r="69" spans="1:19" ht="15" x14ac:dyDescent="0.2">
      <c r="O69" s="83"/>
    </row>
  </sheetData>
  <autoFilter ref="A3:P65" xr:uid="{B92EC12A-F819-4909-BCAD-86A1D00E023E}"/>
  <sortState xmlns:xlrd2="http://schemas.microsoft.com/office/spreadsheetml/2017/richdata2" ref="A13:H51">
    <sortCondition ref="C13:C51"/>
  </sortState>
  <phoneticPr fontId="18" type="noConversion"/>
  <conditionalFormatting sqref="J13:L52 J54:L58 J60:L61">
    <cfRule type="containsText" dxfId="1" priority="2" operator="containsText" text="Check">
      <formula>NOT(ISERROR(SEARCH("Check",J13)))</formula>
    </cfRule>
  </conditionalFormatting>
  <conditionalFormatting sqref="N13:N52 N54:N58 N60:N61">
    <cfRule type="containsText" dxfId="0" priority="1" operator="containsText" text="Check">
      <formula>NOT(ISERROR(SEARCH("Check",N13)))</formula>
    </cfRule>
  </conditionalFormatting>
  <printOptions gridLines="1"/>
  <pageMargins left="0.7" right="0.7" top="0.75" bottom="0.75" header="0.3" footer="0.3"/>
  <pageSetup paperSize="9" scale="76" fitToHeight="0" orientation="landscape" r:id="rId1"/>
  <headerFooter>
    <oddFooter>&amp;L&amp;"Calibri,Regular"&amp;K000000&amp;A&amp;C&amp;"Calibri,Regular"&amp;K000000&amp;D</oddFooter>
  </headerFooter>
  <rowBreaks count="1" manualBreakCount="1">
    <brk id="10" max="16383" man="1"/>
  </rowBreaks>
  <ignoredErrors>
    <ignoredError sqref="J59 J6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C68AF-9042-BA45-B156-9C70AFA54585}">
  <dimension ref="B1:D24"/>
  <sheetViews>
    <sheetView topLeftCell="A9" zoomScale="160" zoomScaleNormal="160" workbookViewId="0">
      <selection activeCell="D23" sqref="D23"/>
    </sheetView>
  </sheetViews>
  <sheetFormatPr baseColWidth="10" defaultRowHeight="16" x14ac:dyDescent="0.2"/>
  <cols>
    <col min="1" max="1" width="6.83203125" style="118" customWidth="1"/>
    <col min="2" max="2" width="46.33203125" style="118" customWidth="1"/>
    <col min="3" max="3" width="12.33203125" style="119" customWidth="1"/>
    <col min="4" max="4" width="46.1640625" style="118" customWidth="1"/>
    <col min="5" max="16384" width="10.83203125" style="118"/>
  </cols>
  <sheetData>
    <row r="1" spans="2:4" x14ac:dyDescent="0.2">
      <c r="B1" s="118" t="s">
        <v>152</v>
      </c>
    </row>
    <row r="3" spans="2:4" ht="15" customHeight="1" x14ac:dyDescent="0.2">
      <c r="B3" s="156" t="s">
        <v>150</v>
      </c>
      <c r="C3" s="157">
        <v>19310.080000000002</v>
      </c>
      <c r="D3" s="156"/>
    </row>
    <row r="4" spans="2:4" ht="15" customHeight="1" x14ac:dyDescent="0.2">
      <c r="B4" s="156" t="s">
        <v>200</v>
      </c>
      <c r="C4" s="157">
        <v>42133.52</v>
      </c>
      <c r="D4" s="156"/>
    </row>
    <row r="5" spans="2:4" ht="15" customHeight="1" x14ac:dyDescent="0.2">
      <c r="B5" s="156" t="s">
        <v>201</v>
      </c>
      <c r="C5" s="157">
        <v>39151.360000000001</v>
      </c>
      <c r="D5" s="156"/>
    </row>
    <row r="6" spans="2:4" ht="15" customHeight="1" x14ac:dyDescent="0.2">
      <c r="B6" s="156" t="s">
        <v>202</v>
      </c>
      <c r="C6" s="157">
        <v>5743.62</v>
      </c>
      <c r="D6" s="156"/>
    </row>
    <row r="7" spans="2:4" ht="15" customHeight="1" x14ac:dyDescent="0.2">
      <c r="B7" s="158" t="s">
        <v>118</v>
      </c>
      <c r="C7" s="159">
        <f>C3+C4-C5-C6</f>
        <v>16548.62</v>
      </c>
      <c r="D7" s="160" t="s">
        <v>203</v>
      </c>
    </row>
    <row r="8" spans="2:4" ht="15" customHeight="1" x14ac:dyDescent="0.2">
      <c r="B8" s="156"/>
      <c r="C8" s="157"/>
      <c r="D8" s="156"/>
    </row>
    <row r="9" spans="2:4" ht="15" customHeight="1" x14ac:dyDescent="0.2">
      <c r="B9" s="156" t="s">
        <v>119</v>
      </c>
      <c r="C9" s="157">
        <f>729.89+135+250</f>
        <v>1114.8899999999999</v>
      </c>
      <c r="D9" s="156" t="s">
        <v>204</v>
      </c>
    </row>
    <row r="10" spans="2:4" ht="15" customHeight="1" x14ac:dyDescent="0.2">
      <c r="B10" s="156" t="s">
        <v>120</v>
      </c>
      <c r="C10" s="157">
        <v>1746.15</v>
      </c>
      <c r="D10" s="156"/>
    </row>
    <row r="11" spans="2:4" ht="15" customHeight="1" x14ac:dyDescent="0.2">
      <c r="B11" s="156"/>
      <c r="C11" s="157"/>
      <c r="D11" s="156"/>
    </row>
    <row r="12" spans="2:4" ht="15" customHeight="1" x14ac:dyDescent="0.2">
      <c r="B12" s="158" t="s">
        <v>149</v>
      </c>
      <c r="C12" s="159">
        <f>C7+C9-C10</f>
        <v>15917.359999999999</v>
      </c>
      <c r="D12" s="156"/>
    </row>
    <row r="13" spans="2:4" x14ac:dyDescent="0.2">
      <c r="B13" s="156"/>
      <c r="C13" s="157"/>
      <c r="D13" s="156"/>
    </row>
    <row r="14" spans="2:4" x14ac:dyDescent="0.2">
      <c r="B14" s="156"/>
      <c r="C14" s="157"/>
      <c r="D14" s="156"/>
    </row>
    <row r="15" spans="2:4" x14ac:dyDescent="0.2">
      <c r="B15" s="156"/>
      <c r="C15" s="157"/>
      <c r="D15" s="156"/>
    </row>
    <row r="17" spans="2:3" x14ac:dyDescent="0.2">
      <c r="B17" s="118" t="s">
        <v>205</v>
      </c>
    </row>
    <row r="18" spans="2:3" ht="18" x14ac:dyDescent="0.2">
      <c r="B18" s="182" t="s">
        <v>167</v>
      </c>
      <c r="C18" s="183">
        <v>25350</v>
      </c>
    </row>
    <row r="19" spans="2:3" ht="18" x14ac:dyDescent="0.2">
      <c r="B19" s="182" t="s">
        <v>168</v>
      </c>
      <c r="C19" s="183">
        <v>27693</v>
      </c>
    </row>
    <row r="20" spans="2:3" ht="18" x14ac:dyDescent="0.2">
      <c r="B20" s="182" t="s">
        <v>169</v>
      </c>
      <c r="C20" s="183">
        <v>0</v>
      </c>
    </row>
    <row r="21" spans="2:3" ht="18" x14ac:dyDescent="0.2">
      <c r="B21" s="182" t="s">
        <v>170</v>
      </c>
      <c r="C21" s="183">
        <v>2500</v>
      </c>
    </row>
    <row r="22" spans="2:3" ht="18" x14ac:dyDescent="0.2">
      <c r="B22" s="182" t="s">
        <v>171</v>
      </c>
      <c r="C22" s="183">
        <f>C19+C21</f>
        <v>30193</v>
      </c>
    </row>
    <row r="23" spans="2:3" ht="18" x14ac:dyDescent="0.2">
      <c r="B23" s="182" t="s">
        <v>172</v>
      </c>
      <c r="C23" s="183">
        <f>C18-C22</f>
        <v>-4843</v>
      </c>
    </row>
    <row r="24" spans="2:3" x14ac:dyDescent="0.2">
      <c r="B24" s="156" t="s">
        <v>173</v>
      </c>
      <c r="C24" s="157">
        <v>15000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EE0D6-4891-434A-8D67-4DBB979D7625}">
  <dimension ref="A3:F19"/>
  <sheetViews>
    <sheetView topLeftCell="A2" workbookViewId="0">
      <selection activeCell="F7" sqref="F7:F16"/>
    </sheetView>
  </sheetViews>
  <sheetFormatPr baseColWidth="10" defaultRowHeight="15" x14ac:dyDescent="0.2"/>
  <cols>
    <col min="1" max="1" width="24.1640625" bestFit="1" customWidth="1"/>
    <col min="2" max="6" width="22.1640625" customWidth="1"/>
  </cols>
  <sheetData>
    <row r="3" spans="1:6" ht="64" x14ac:dyDescent="0.2">
      <c r="A3" s="196" t="s">
        <v>206</v>
      </c>
      <c r="B3" s="133" t="s">
        <v>209</v>
      </c>
      <c r="C3" s="133" t="s">
        <v>210</v>
      </c>
      <c r="D3" s="133" t="s">
        <v>212</v>
      </c>
      <c r="E3" s="133" t="s">
        <v>211</v>
      </c>
      <c r="F3" s="133" t="s">
        <v>213</v>
      </c>
    </row>
    <row r="4" spans="1:6" x14ac:dyDescent="0.2">
      <c r="A4" s="197" t="s">
        <v>187</v>
      </c>
      <c r="B4" s="198">
        <v>23000</v>
      </c>
      <c r="C4" s="198">
        <v>25000</v>
      </c>
      <c r="D4" s="133">
        <v>25000</v>
      </c>
      <c r="E4" s="198">
        <v>25000</v>
      </c>
      <c r="F4" s="198">
        <v>25000</v>
      </c>
    </row>
    <row r="5" spans="1:6" x14ac:dyDescent="0.2">
      <c r="A5" s="197" t="s">
        <v>189</v>
      </c>
      <c r="B5" s="198">
        <v>8494</v>
      </c>
      <c r="C5" s="198">
        <v>13355</v>
      </c>
      <c r="D5" s="133"/>
      <c r="E5" s="198">
        <v>9000</v>
      </c>
      <c r="F5" s="198">
        <v>11000</v>
      </c>
    </row>
    <row r="6" spans="1:6" x14ac:dyDescent="0.2">
      <c r="A6" s="197" t="s">
        <v>188</v>
      </c>
      <c r="B6" s="198">
        <v>4670.8999999999996</v>
      </c>
      <c r="C6" s="198">
        <v>2033.5800000000002</v>
      </c>
      <c r="D6" s="133">
        <v>8131.5499999999993</v>
      </c>
      <c r="E6" s="198">
        <v>5509.88</v>
      </c>
      <c r="F6" s="198">
        <v>6518.52</v>
      </c>
    </row>
    <row r="7" spans="1:6" x14ac:dyDescent="0.2">
      <c r="A7" s="197" t="s">
        <v>191</v>
      </c>
      <c r="B7" s="198">
        <v>1884.43</v>
      </c>
      <c r="C7" s="198">
        <v>1989.28</v>
      </c>
      <c r="D7" s="133">
        <v>2120.1799999999998</v>
      </c>
      <c r="E7" s="198">
        <v>2094.3200000000002</v>
      </c>
      <c r="F7" s="198">
        <v>2048.17</v>
      </c>
    </row>
    <row r="8" spans="1:6" x14ac:dyDescent="0.2">
      <c r="A8" s="197" t="s">
        <v>190</v>
      </c>
      <c r="B8" s="198">
        <v>5149.7099999999982</v>
      </c>
      <c r="C8" s="198">
        <v>5403.0399999999981</v>
      </c>
      <c r="D8" s="133">
        <v>5784.5</v>
      </c>
      <c r="E8" s="198">
        <v>5672.9699999999993</v>
      </c>
      <c r="F8" s="198">
        <v>6524.07</v>
      </c>
    </row>
    <row r="9" spans="1:6" x14ac:dyDescent="0.2">
      <c r="A9" s="197" t="s">
        <v>192</v>
      </c>
      <c r="B9" s="198">
        <v>445.59000000000003</v>
      </c>
      <c r="C9" s="198">
        <v>80.849999999999994</v>
      </c>
      <c r="D9" s="133">
        <v>1124.5</v>
      </c>
      <c r="E9" s="198">
        <v>636.31999999999994</v>
      </c>
      <c r="F9" s="198">
        <v>669.86</v>
      </c>
    </row>
    <row r="10" spans="1:6" x14ac:dyDescent="0.2">
      <c r="A10" s="197" t="s">
        <v>193</v>
      </c>
      <c r="B10" s="198">
        <v>606.58000000000004</v>
      </c>
      <c r="C10" s="198">
        <v>774.9</v>
      </c>
      <c r="D10" s="133">
        <v>542.6</v>
      </c>
      <c r="E10" s="198">
        <v>1035.8499999999999</v>
      </c>
      <c r="F10" s="198">
        <v>530</v>
      </c>
    </row>
    <row r="11" spans="1:6" x14ac:dyDescent="0.2">
      <c r="A11" s="197" t="s">
        <v>194</v>
      </c>
      <c r="B11" s="198">
        <v>1906</v>
      </c>
      <c r="C11" s="198">
        <v>1375.42</v>
      </c>
      <c r="D11" s="133">
        <v>2428.6600000000003</v>
      </c>
      <c r="E11" s="198">
        <v>2173.56</v>
      </c>
      <c r="F11" s="198">
        <v>2195.0299999999997</v>
      </c>
    </row>
    <row r="12" spans="1:6" x14ac:dyDescent="0.2">
      <c r="A12" s="197" t="s">
        <v>195</v>
      </c>
      <c r="B12" s="198">
        <v>7965.7599999999993</v>
      </c>
      <c r="C12" s="198">
        <v>5697.55</v>
      </c>
      <c r="D12" s="133">
        <v>5951.4500000000016</v>
      </c>
      <c r="E12" s="198">
        <v>5811.95</v>
      </c>
      <c r="F12" s="198">
        <v>7569.58</v>
      </c>
    </row>
    <row r="13" spans="1:6" x14ac:dyDescent="0.2">
      <c r="A13" s="197" t="s">
        <v>196</v>
      </c>
      <c r="B13" s="198">
        <v>2364</v>
      </c>
      <c r="C13" s="198">
        <v>200</v>
      </c>
      <c r="D13" s="133">
        <v>1350</v>
      </c>
      <c r="E13" s="198">
        <v>320</v>
      </c>
      <c r="F13" s="198">
        <v>336</v>
      </c>
    </row>
    <row r="14" spans="1:6" x14ac:dyDescent="0.2">
      <c r="A14" s="197" t="s">
        <v>197</v>
      </c>
      <c r="B14" s="198">
        <v>13284.4</v>
      </c>
      <c r="C14" s="198">
        <v>4370.66</v>
      </c>
      <c r="D14" s="133">
        <v>26244.370000000003</v>
      </c>
      <c r="E14" s="198">
        <v>12042.15</v>
      </c>
      <c r="F14" s="198">
        <v>19846.189999999999</v>
      </c>
    </row>
    <row r="15" spans="1:6" x14ac:dyDescent="0.2">
      <c r="A15" s="197" t="s">
        <v>199</v>
      </c>
      <c r="B15" s="198">
        <v>50</v>
      </c>
      <c r="C15" s="198">
        <v>511.4</v>
      </c>
      <c r="D15" s="133">
        <v>370</v>
      </c>
      <c r="E15" s="198"/>
      <c r="F15" s="198">
        <v>620.82999999999993</v>
      </c>
    </row>
    <row r="16" spans="1:6" x14ac:dyDescent="0.2">
      <c r="A16" s="197" t="s">
        <v>198</v>
      </c>
      <c r="B16" s="198">
        <v>382.78</v>
      </c>
      <c r="C16" s="198">
        <v>268.87</v>
      </c>
      <c r="D16" s="133">
        <v>518.42000000000007</v>
      </c>
      <c r="E16" s="198">
        <v>414.92</v>
      </c>
      <c r="F16" s="198">
        <v>418.89</v>
      </c>
    </row>
    <row r="17" spans="1:6" x14ac:dyDescent="0.2">
      <c r="A17" s="197" t="s">
        <v>112</v>
      </c>
      <c r="B17" s="198">
        <v>57370.150000000009</v>
      </c>
      <c r="C17" s="198">
        <v>61060.55</v>
      </c>
      <c r="D17" s="133">
        <v>62274.23</v>
      </c>
      <c r="E17" s="198">
        <v>58321.919999999998</v>
      </c>
      <c r="F17" s="198">
        <v>67348.140000000014</v>
      </c>
    </row>
    <row r="18" spans="1:6" x14ac:dyDescent="0.2">
      <c r="A18" s="197" t="s">
        <v>207</v>
      </c>
      <c r="B18" s="198">
        <v>85163.799999999988</v>
      </c>
      <c r="C18" s="198">
        <v>80777.16</v>
      </c>
      <c r="D18" s="133">
        <v>83555.100000000006</v>
      </c>
      <c r="E18" s="198">
        <v>90409.760000000009</v>
      </c>
      <c r="F18" s="198">
        <v>100966.04000000001</v>
      </c>
    </row>
    <row r="19" spans="1:6" x14ac:dyDescent="0.2">
      <c r="A19" s="197" t="s">
        <v>208</v>
      </c>
      <c r="B19" s="198">
        <v>212738.09999999998</v>
      </c>
      <c r="C19" s="198">
        <v>202898.26</v>
      </c>
      <c r="D19" s="133">
        <v>225395.56000000003</v>
      </c>
      <c r="E19" s="198">
        <v>218443.59999999998</v>
      </c>
      <c r="F19" s="198">
        <v>251591.32000000004</v>
      </c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CEB0B-5415-0A47-BBD2-40AF223180EC}">
  <sheetPr>
    <pageSetUpPr fitToPage="1"/>
  </sheetPr>
  <dimension ref="B3:S33"/>
  <sheetViews>
    <sheetView tabSelected="1" zoomScale="130" zoomScaleNormal="130" workbookViewId="0">
      <selection activeCell="G3" sqref="G3"/>
    </sheetView>
  </sheetViews>
  <sheetFormatPr baseColWidth="10" defaultRowHeight="16" x14ac:dyDescent="0.2"/>
  <cols>
    <col min="1" max="1" width="3.33203125" style="118" customWidth="1"/>
    <col min="2" max="2" width="26" style="118" customWidth="1"/>
    <col min="3" max="7" width="13.83203125" style="118" customWidth="1"/>
    <col min="8" max="8" width="4.1640625" style="118" customWidth="1"/>
    <col min="9" max="10" width="10.83203125" style="118"/>
    <col min="11" max="19" width="8" style="118" customWidth="1"/>
    <col min="20" max="16384" width="10.83203125" style="118"/>
  </cols>
  <sheetData>
    <row r="3" spans="2:19" ht="23" x14ac:dyDescent="0.2">
      <c r="B3" s="208" t="s">
        <v>214</v>
      </c>
      <c r="C3" s="208"/>
      <c r="D3" s="208"/>
      <c r="E3" s="208"/>
      <c r="F3" s="208"/>
    </row>
    <row r="5" spans="2:19" ht="18" x14ac:dyDescent="0.2">
      <c r="B5" s="187"/>
      <c r="C5" s="187"/>
      <c r="D5" s="187"/>
      <c r="E5" s="187"/>
      <c r="F5" s="187"/>
      <c r="I5" s="206" t="s">
        <v>225</v>
      </c>
      <c r="J5" s="207"/>
      <c r="K5" s="207"/>
      <c r="L5" s="207"/>
      <c r="M5" s="207"/>
      <c r="N5" s="207"/>
      <c r="O5" s="207"/>
      <c r="P5" s="207"/>
      <c r="Q5" s="207"/>
      <c r="R5" s="207"/>
      <c r="S5" s="207"/>
    </row>
    <row r="6" spans="2:19" ht="102" customHeight="1" x14ac:dyDescent="0.2">
      <c r="B6" s="189" t="s">
        <v>215</v>
      </c>
      <c r="C6" s="189" t="s">
        <v>216</v>
      </c>
      <c r="D6" s="189" t="s">
        <v>217</v>
      </c>
      <c r="E6" s="189" t="s">
        <v>218</v>
      </c>
      <c r="F6" s="189" t="s">
        <v>219</v>
      </c>
      <c r="G6" s="189" t="s">
        <v>224</v>
      </c>
      <c r="I6" s="209" t="s">
        <v>226</v>
      </c>
      <c r="J6" s="209"/>
      <c r="K6" s="209"/>
      <c r="L6" s="209"/>
      <c r="M6" s="209"/>
      <c r="N6" s="209"/>
      <c r="O6" s="209"/>
      <c r="P6" s="209"/>
      <c r="Q6" s="209"/>
      <c r="R6" s="209"/>
      <c r="S6" s="209"/>
    </row>
    <row r="7" spans="2:19" ht="17" x14ac:dyDescent="0.2">
      <c r="B7" s="200" t="s">
        <v>220</v>
      </c>
      <c r="C7" s="201"/>
      <c r="D7" s="201"/>
      <c r="E7" s="201"/>
      <c r="F7" s="201"/>
      <c r="G7" s="202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</row>
    <row r="8" spans="2:19" ht="17" x14ac:dyDescent="0.2">
      <c r="B8" s="188" t="s">
        <v>187</v>
      </c>
      <c r="C8" s="190">
        <v>23000</v>
      </c>
      <c r="D8" s="191">
        <v>25000</v>
      </c>
      <c r="E8" s="192">
        <v>25000</v>
      </c>
      <c r="F8" s="193">
        <v>25000</v>
      </c>
      <c r="G8" s="199">
        <v>25000</v>
      </c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</row>
    <row r="9" spans="2:19" ht="17" x14ac:dyDescent="0.2">
      <c r="B9" s="188" t="s">
        <v>189</v>
      </c>
      <c r="C9" s="190">
        <v>8494</v>
      </c>
      <c r="D9" s="191">
        <v>13355</v>
      </c>
      <c r="E9" s="192"/>
      <c r="F9" s="193">
        <v>9000</v>
      </c>
      <c r="G9" s="199">
        <v>11000</v>
      </c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</row>
    <row r="10" spans="2:19" ht="17" x14ac:dyDescent="0.2">
      <c r="B10" s="188" t="s">
        <v>188</v>
      </c>
      <c r="C10" s="190">
        <v>4670.8999999999996</v>
      </c>
      <c r="D10" s="191">
        <v>2033.5800000000002</v>
      </c>
      <c r="E10" s="192">
        <v>8131.5499999999993</v>
      </c>
      <c r="F10" s="193">
        <v>5509.98</v>
      </c>
      <c r="G10" s="199">
        <v>6518.52</v>
      </c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</row>
    <row r="11" spans="2:19" ht="17" x14ac:dyDescent="0.2">
      <c r="B11" s="189" t="s">
        <v>221</v>
      </c>
      <c r="C11" s="195">
        <v>36164.9</v>
      </c>
      <c r="D11" s="195">
        <v>40388.58</v>
      </c>
      <c r="E11" s="195">
        <v>33131.550000000003</v>
      </c>
      <c r="F11" s="195">
        <v>39509.979999999996</v>
      </c>
      <c r="G11" s="195">
        <v>42518.520000000004</v>
      </c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</row>
    <row r="12" spans="2:19" ht="17" x14ac:dyDescent="0.2">
      <c r="B12" s="200" t="s">
        <v>222</v>
      </c>
      <c r="C12" s="203"/>
      <c r="D12" s="203"/>
      <c r="E12" s="203"/>
      <c r="F12" s="203"/>
      <c r="G12" s="204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</row>
    <row r="13" spans="2:19" ht="17" x14ac:dyDescent="0.2">
      <c r="B13" s="188" t="s">
        <v>191</v>
      </c>
      <c r="C13" s="190">
        <v>1884.43</v>
      </c>
      <c r="D13" s="191">
        <v>1989.28</v>
      </c>
      <c r="E13" s="192">
        <v>2120.1799999999998</v>
      </c>
      <c r="F13" s="193">
        <v>2094.3200000000002</v>
      </c>
      <c r="G13" s="199">
        <v>2048.17</v>
      </c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</row>
    <row r="14" spans="2:19" ht="17" x14ac:dyDescent="0.2">
      <c r="B14" s="188" t="s">
        <v>190</v>
      </c>
      <c r="C14" s="190">
        <v>5149.7099999999982</v>
      </c>
      <c r="D14" s="191">
        <v>5403.0399999999981</v>
      </c>
      <c r="E14" s="192">
        <v>5784.5</v>
      </c>
      <c r="F14" s="193">
        <v>5672.9699999999993</v>
      </c>
      <c r="G14" s="199">
        <v>6524.07</v>
      </c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</row>
    <row r="15" spans="2:19" ht="17" x14ac:dyDescent="0.2">
      <c r="B15" s="188" t="s">
        <v>192</v>
      </c>
      <c r="C15" s="190">
        <v>445.59000000000003</v>
      </c>
      <c r="D15" s="191">
        <v>80.849999999999994</v>
      </c>
      <c r="E15" s="192">
        <v>1124.5</v>
      </c>
      <c r="F15" s="193">
        <v>636.31999999999994</v>
      </c>
      <c r="G15" s="199">
        <v>669.86</v>
      </c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</row>
    <row r="16" spans="2:19" ht="17" x14ac:dyDescent="0.2">
      <c r="B16" s="188" t="s">
        <v>193</v>
      </c>
      <c r="C16" s="190">
        <v>606.58000000000004</v>
      </c>
      <c r="D16" s="191">
        <v>774.9</v>
      </c>
      <c r="E16" s="192">
        <v>542.6</v>
      </c>
      <c r="F16" s="193">
        <v>1035.8499999999999</v>
      </c>
      <c r="G16" s="199">
        <v>530</v>
      </c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</row>
    <row r="17" spans="2:19" ht="17" x14ac:dyDescent="0.2">
      <c r="B17" s="188" t="s">
        <v>194</v>
      </c>
      <c r="C17" s="190">
        <v>1906</v>
      </c>
      <c r="D17" s="191">
        <v>1375.42</v>
      </c>
      <c r="E17" s="192">
        <v>2428.6600000000003</v>
      </c>
      <c r="F17" s="193">
        <v>2173.06</v>
      </c>
      <c r="G17" s="199">
        <v>2195.0299999999997</v>
      </c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</row>
    <row r="18" spans="2:19" ht="17" x14ac:dyDescent="0.2">
      <c r="B18" s="188" t="s">
        <v>195</v>
      </c>
      <c r="C18" s="190">
        <v>7965.7599999999993</v>
      </c>
      <c r="D18" s="191">
        <v>5697.55</v>
      </c>
      <c r="E18" s="192">
        <v>5951.4500000000016</v>
      </c>
      <c r="F18" s="193">
        <v>5811.95</v>
      </c>
      <c r="G18" s="199">
        <v>7569.58</v>
      </c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</row>
    <row r="19" spans="2:19" ht="34" x14ac:dyDescent="0.2">
      <c r="B19" s="188" t="s">
        <v>196</v>
      </c>
      <c r="C19" s="190">
        <v>2364</v>
      </c>
      <c r="D19" s="191">
        <v>200</v>
      </c>
      <c r="E19" s="192">
        <v>1350</v>
      </c>
      <c r="F19" s="193">
        <v>320</v>
      </c>
      <c r="G19" s="205">
        <v>336</v>
      </c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</row>
    <row r="20" spans="2:19" ht="17" x14ac:dyDescent="0.2">
      <c r="B20" s="188" t="s">
        <v>197</v>
      </c>
      <c r="C20" s="190">
        <v>13284.4</v>
      </c>
      <c r="D20" s="191">
        <v>4370.66</v>
      </c>
      <c r="E20" s="192">
        <v>26244.370000000003</v>
      </c>
      <c r="F20" s="193">
        <v>12042.15</v>
      </c>
      <c r="G20" s="199">
        <v>19846.189999999999</v>
      </c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</row>
    <row r="21" spans="2:19" ht="17" x14ac:dyDescent="0.2">
      <c r="B21" s="188" t="s">
        <v>199</v>
      </c>
      <c r="C21" s="190">
        <v>50</v>
      </c>
      <c r="D21" s="191">
        <v>511.4</v>
      </c>
      <c r="E21" s="192">
        <v>370</v>
      </c>
      <c r="F21" s="193">
        <v>0</v>
      </c>
      <c r="G21" s="199">
        <v>620.82999999999993</v>
      </c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</row>
    <row r="22" spans="2:19" ht="17" x14ac:dyDescent="0.2">
      <c r="B22" s="188" t="s">
        <v>198</v>
      </c>
      <c r="C22" s="190">
        <v>382.78</v>
      </c>
      <c r="D22" s="191">
        <v>268.87</v>
      </c>
      <c r="E22" s="192">
        <v>518.42000000000007</v>
      </c>
      <c r="F22" s="193">
        <v>414.92</v>
      </c>
      <c r="G22" s="199">
        <v>418.89</v>
      </c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</row>
    <row r="23" spans="2:19" ht="17" x14ac:dyDescent="0.2">
      <c r="B23" s="188" t="s">
        <v>223</v>
      </c>
      <c r="C23" s="190">
        <v>4352</v>
      </c>
      <c r="D23" s="191">
        <v>1712</v>
      </c>
      <c r="E23" s="192">
        <v>6029.48</v>
      </c>
      <c r="F23" s="193">
        <v>3951.61</v>
      </c>
      <c r="G23" s="194">
        <v>5882.91</v>
      </c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</row>
    <row r="24" spans="2:19" ht="17" x14ac:dyDescent="0.2">
      <c r="B24" s="189" t="s">
        <v>221</v>
      </c>
      <c r="C24" s="195">
        <v>38391.249999999993</v>
      </c>
      <c r="D24" s="195">
        <v>22383.969999999998</v>
      </c>
      <c r="E24" s="195">
        <v>52464.160000000003</v>
      </c>
      <c r="F24" s="195">
        <v>34153.149999999994</v>
      </c>
      <c r="G24" s="195">
        <v>46641.53</v>
      </c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</row>
    <row r="25" spans="2:19" x14ac:dyDescent="0.2">
      <c r="B25" s="188"/>
      <c r="C25" s="190"/>
      <c r="D25" s="191"/>
      <c r="E25" s="192"/>
      <c r="F25" s="193"/>
      <c r="G25" s="194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</row>
    <row r="26" spans="2:19" ht="17" x14ac:dyDescent="0.2">
      <c r="B26" s="188" t="s">
        <v>79</v>
      </c>
      <c r="C26" s="190">
        <v>-2226.3499999999913</v>
      </c>
      <c r="D26" s="191">
        <v>18004.610000000004</v>
      </c>
      <c r="E26" s="192">
        <v>-19332.61</v>
      </c>
      <c r="F26" s="193">
        <v>5356.8300000000017</v>
      </c>
      <c r="G26" s="194">
        <v>-4123.0099999999948</v>
      </c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</row>
    <row r="27" spans="2:19" x14ac:dyDescent="0.2">
      <c r="B27" s="188"/>
      <c r="C27" s="190"/>
      <c r="D27" s="191"/>
      <c r="E27" s="192"/>
      <c r="F27" s="193"/>
      <c r="G27" s="194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</row>
    <row r="28" spans="2:19" ht="17" x14ac:dyDescent="0.2">
      <c r="B28" s="188" t="s">
        <v>107</v>
      </c>
      <c r="C28" s="190">
        <v>17436.990000000002</v>
      </c>
      <c r="D28" s="191">
        <v>15210.44</v>
      </c>
      <c r="E28" s="192">
        <v>33214.81</v>
      </c>
      <c r="F28" s="193">
        <v>13953.85</v>
      </c>
      <c r="G28" s="194">
        <v>19310.080000000002</v>
      </c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</row>
    <row r="29" spans="2:19" ht="17" x14ac:dyDescent="0.2">
      <c r="B29" s="188" t="s">
        <v>108</v>
      </c>
      <c r="C29" s="190">
        <v>15210.44</v>
      </c>
      <c r="D29" s="191">
        <v>33214.81</v>
      </c>
      <c r="E29" s="192">
        <v>13953.85</v>
      </c>
      <c r="F29" s="193">
        <v>19310.080000000002</v>
      </c>
      <c r="G29" s="194">
        <v>15187.070000000007</v>
      </c>
    </row>
    <row r="30" spans="2:19" x14ac:dyDescent="0.2">
      <c r="B30" s="187"/>
      <c r="C30" s="187"/>
      <c r="D30" s="187"/>
      <c r="E30" s="187"/>
      <c r="F30" s="187"/>
    </row>
    <row r="31" spans="2:19" x14ac:dyDescent="0.2">
      <c r="B31" s="187"/>
      <c r="C31" s="187"/>
      <c r="D31" s="187"/>
      <c r="E31" s="187"/>
      <c r="F31" s="187"/>
    </row>
    <row r="32" spans="2:19" x14ac:dyDescent="0.2">
      <c r="C32" s="187"/>
      <c r="D32" s="187"/>
      <c r="E32" s="187"/>
      <c r="F32" s="187"/>
    </row>
    <row r="33" ht="346" customHeight="1" x14ac:dyDescent="0.2"/>
  </sheetData>
  <mergeCells count="2">
    <mergeCell ref="B3:F3"/>
    <mergeCell ref="I6:S28"/>
  </mergeCells>
  <pageMargins left="0.25" right="0.25" top="0.75" bottom="0.75" header="0.3" footer="0.3"/>
  <pageSetup paperSize="9" scale="6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Budget_Spend</vt:lpstr>
      <vt:lpstr>Summary2024-25</vt:lpstr>
      <vt:lpstr>Pivot</vt:lpstr>
      <vt:lpstr>APMSlide</vt:lpstr>
      <vt:lpstr>APMSlide!Print_Area</vt:lpstr>
      <vt:lpstr>Budget_Spend!Print_Area</vt:lpstr>
      <vt:lpstr>Budget_Spend!Print_Titles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2025-05-19T14:47:48Z</cp:lastPrinted>
  <dcterms:created xsi:type="dcterms:W3CDTF">2019-05-15T17:12:23Z</dcterms:created>
  <dcterms:modified xsi:type="dcterms:W3CDTF">2025-05-19T14:49:22Z</dcterms:modified>
  <cp:category/>
  <cp:contentStatus/>
</cp:coreProperties>
</file>